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2" windowWidth="19440" windowHeight="11592"/>
  </bookViews>
  <sheets>
    <sheet name="31.10.2018" sheetId="1" r:id="rId1"/>
  </sheets>
  <definedNames>
    <definedName name="_xlnm._FilterDatabase" localSheetId="0" hidden="1">'31.10.2018'!$A$4:$AH$31</definedName>
  </definedNames>
  <calcPr calcId="145621"/>
</workbook>
</file>

<file path=xl/calcChain.xml><?xml version="1.0" encoding="utf-8"?>
<calcChain xmlns="http://schemas.openxmlformats.org/spreadsheetml/2006/main">
  <c r="AA32" i="1" l="1"/>
  <c r="S13" i="1" l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6" i="1"/>
  <c r="S7" i="1"/>
  <c r="S8" i="1"/>
  <c r="S9" i="1"/>
  <c r="S10" i="1"/>
  <c r="S11" i="1"/>
  <c r="S12" i="1"/>
  <c r="S5" i="1"/>
  <c r="C32" i="1" l="1"/>
  <c r="U6" i="1" l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5" i="1"/>
  <c r="J32" i="1" l="1"/>
  <c r="I32" i="1"/>
  <c r="D32" i="1"/>
  <c r="G32" i="1"/>
  <c r="F32" i="1" l="1"/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5" i="1"/>
  <c r="N6" i="1" l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5" i="1"/>
  <c r="W14" i="1"/>
  <c r="X14" i="1" s="1"/>
  <c r="W15" i="1"/>
  <c r="X15" i="1" s="1"/>
  <c r="W16" i="1"/>
  <c r="X16" i="1" s="1"/>
  <c r="W17" i="1"/>
  <c r="X17" i="1" s="1"/>
  <c r="W18" i="1"/>
  <c r="W19" i="1"/>
  <c r="X19" i="1" s="1"/>
  <c r="W20" i="1"/>
  <c r="X20" i="1" s="1"/>
  <c r="W21" i="1"/>
  <c r="X21" i="1" s="1"/>
  <c r="W22" i="1"/>
  <c r="X22" i="1" s="1"/>
  <c r="W23" i="1"/>
  <c r="X23" i="1" s="1"/>
  <c r="W24" i="1"/>
  <c r="X24" i="1" s="1"/>
  <c r="W25" i="1"/>
  <c r="X25" i="1" s="1"/>
  <c r="W26" i="1"/>
  <c r="X26" i="1" s="1"/>
  <c r="W27" i="1"/>
  <c r="X27" i="1" s="1"/>
  <c r="W28" i="1"/>
  <c r="X28" i="1" s="1"/>
  <c r="W29" i="1"/>
  <c r="X29" i="1" s="1"/>
  <c r="W30" i="1"/>
  <c r="X30" i="1" s="1"/>
  <c r="W31" i="1"/>
  <c r="X31" i="1" s="1"/>
  <c r="W6" i="1"/>
  <c r="X6" i="1" s="1"/>
  <c r="W7" i="1"/>
  <c r="W8" i="1"/>
  <c r="X8" i="1" s="1"/>
  <c r="W9" i="1"/>
  <c r="X9" i="1" s="1"/>
  <c r="W10" i="1"/>
  <c r="X10" i="1" s="1"/>
  <c r="W11" i="1"/>
  <c r="X11" i="1" s="1"/>
  <c r="W12" i="1"/>
  <c r="X12" i="1" s="1"/>
  <c r="W13" i="1"/>
  <c r="X13" i="1" s="1"/>
  <c r="Y13" i="1" l="1"/>
  <c r="Z13" i="1" s="1"/>
  <c r="AB13" i="1" s="1"/>
  <c r="Y9" i="1"/>
  <c r="Z9" i="1" s="1"/>
  <c r="AB9" i="1" s="1"/>
  <c r="Y29" i="1"/>
  <c r="Z29" i="1" s="1"/>
  <c r="AB29" i="1" s="1"/>
  <c r="Y25" i="1"/>
  <c r="Z25" i="1" s="1"/>
  <c r="AB25" i="1" s="1"/>
  <c r="Y21" i="1"/>
  <c r="Z21" i="1" s="1"/>
  <c r="AB21" i="1" s="1"/>
  <c r="Y17" i="1"/>
  <c r="Z17" i="1" s="1"/>
  <c r="AB17" i="1" s="1"/>
  <c r="Y31" i="1"/>
  <c r="Z31" i="1" s="1"/>
  <c r="AB31" i="1" s="1"/>
  <c r="Y27" i="1"/>
  <c r="Z27" i="1" s="1"/>
  <c r="AB27" i="1" s="1"/>
  <c r="Y23" i="1"/>
  <c r="Z23" i="1" s="1"/>
  <c r="AB23" i="1" s="1"/>
  <c r="Y19" i="1"/>
  <c r="Z19" i="1" s="1"/>
  <c r="AB19" i="1" s="1"/>
  <c r="Y15" i="1"/>
  <c r="Z15" i="1" s="1"/>
  <c r="AB15" i="1" s="1"/>
  <c r="Y30" i="1"/>
  <c r="Z30" i="1" s="1"/>
  <c r="AB30" i="1" s="1"/>
  <c r="Y26" i="1"/>
  <c r="Z26" i="1" s="1"/>
  <c r="Y22" i="1"/>
  <c r="Z22" i="1" s="1"/>
  <c r="AB22" i="1" s="1"/>
  <c r="Y18" i="1"/>
  <c r="Z18" i="1" s="1"/>
  <c r="AB18" i="1" s="1"/>
  <c r="Y14" i="1"/>
  <c r="Z14" i="1" s="1"/>
  <c r="AB14" i="1" s="1"/>
  <c r="Y12" i="1"/>
  <c r="Z12" i="1" s="1"/>
  <c r="AB12" i="1" s="1"/>
  <c r="Y8" i="1"/>
  <c r="Z8" i="1" s="1"/>
  <c r="AB8" i="1" s="1"/>
  <c r="Y11" i="1"/>
  <c r="Z11" i="1" s="1"/>
  <c r="AB11" i="1" s="1"/>
  <c r="Y7" i="1"/>
  <c r="Z7" i="1" s="1"/>
  <c r="AB7" i="1" s="1"/>
  <c r="Y10" i="1"/>
  <c r="Z10" i="1" s="1"/>
  <c r="AB10" i="1" s="1"/>
  <c r="Y6" i="1"/>
  <c r="Z6" i="1" s="1"/>
  <c r="AB6" i="1" s="1"/>
  <c r="Y28" i="1"/>
  <c r="Z28" i="1" s="1"/>
  <c r="AB28" i="1" s="1"/>
  <c r="Y24" i="1"/>
  <c r="Z24" i="1" s="1"/>
  <c r="AB24" i="1" s="1"/>
  <c r="Y20" i="1"/>
  <c r="Z20" i="1" s="1"/>
  <c r="AB20" i="1" s="1"/>
  <c r="Y16" i="1"/>
  <c r="Z16" i="1" s="1"/>
  <c r="AB16" i="1" s="1"/>
  <c r="W5" i="1"/>
  <c r="X5" i="1" s="1"/>
  <c r="Y5" i="1" s="1"/>
  <c r="Z5" i="1" s="1"/>
  <c r="AB5" i="1" s="1"/>
  <c r="Z32" i="1" l="1"/>
  <c r="AB26" i="1"/>
  <c r="AB32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<sst xmlns="http://schemas.openxmlformats.org/spreadsheetml/2006/main" count="83" uniqueCount="52">
  <si>
    <t>Статистика посещений пользователями 
электронных журналов и дневников</t>
  </si>
  <si>
    <t>Кол-во учащихся  по  данным комплекто-вания</t>
  </si>
  <si>
    <t>Кол-во внешних обращений к системе сотрудников</t>
  </si>
  <si>
    <t>МАУ ДО МЭЦ</t>
  </si>
  <si>
    <t>МБОУ ДО ДШИ «ЮБИЛЕЙНАЯ»</t>
  </si>
  <si>
    <t>МБУ ДО ЦТР "Центральный"</t>
  </si>
  <si>
    <t>МБОУ ДО ГДЮСШ</t>
  </si>
  <si>
    <t>МБОУ ДО ДДТ "Созвездие"</t>
  </si>
  <si>
    <t>МБОУ ДО ДМЦ</t>
  </si>
  <si>
    <t>МБОУ ДО ДЦ «Автогородок»</t>
  </si>
  <si>
    <t>МБОУ ДО ДШИ «Овация»</t>
  </si>
  <si>
    <t>МБОУ ДО ДШИ «Родник»</t>
  </si>
  <si>
    <t>МБОУ ДО СШ «Юбилейная»</t>
  </si>
  <si>
    <t>МБОУ ДО ДЮЦ</t>
  </si>
  <si>
    <t>МБОУ ДО ЦДТТ"Юный техник"</t>
  </si>
  <si>
    <t>МБОУ ДО ЦДЮТ</t>
  </si>
  <si>
    <t>МУДО «Малая академия»</t>
  </si>
  <si>
    <t>МАОУ «ЦО ДО «Перспектива»</t>
  </si>
  <si>
    <t>МБОУ ДО ЦДТ"Прикубанский"</t>
  </si>
  <si>
    <t>МБОУ ДО ЦТ «Содружество»</t>
  </si>
  <si>
    <t>МБОУ ДО ЦДТТ "Парус"</t>
  </si>
  <si>
    <t>МБОУ ДО ЦРТДЮ</t>
  </si>
  <si>
    <t>МБОУ ДО СШ № 1</t>
  </si>
  <si>
    <t>МБОУ ДО СДЮСШ № 1</t>
  </si>
  <si>
    <t>МБОУ ДО ДЮСШ № 2</t>
  </si>
  <si>
    <t>МБОУ ДО СШ № 3</t>
  </si>
  <si>
    <t>МБОУ ДО СШ № 4</t>
  </si>
  <si>
    <t>МАОУ ДО СШ № 6</t>
  </si>
  <si>
    <t>МБОУ ДО ДЮСШ № 7</t>
  </si>
  <si>
    <t>МБОУ ДО СШ № 8</t>
  </si>
  <si>
    <t>Кол-во объединений по  данным комплекто-вания</t>
  </si>
  <si>
    <t>Актуальность информации об образовательной организации, педагогическом коллективе, обучающихся, а также содержании образовательного процесса</t>
  </si>
  <si>
    <t>Кол-во учащихся по отчету "Количественный состав учащихся"</t>
  </si>
  <si>
    <t>Кол-во педагогов (информация МОДО)</t>
  </si>
  <si>
    <t>Кол-во КТП (информация МОДО)</t>
  </si>
  <si>
    <t>Кол-во КТП в ЭЖ</t>
  </si>
  <si>
    <t>Количество занятий в недельном расписании (информация МОДО)</t>
  </si>
  <si>
    <t>Кол-во занятий в недельном расписании в ЭЖ</t>
  </si>
  <si>
    <t>Кол-во пропусков</t>
  </si>
  <si>
    <t>Значение критерия(1,0)</t>
  </si>
  <si>
    <t>Значения критерия (1,0)</t>
  </si>
  <si>
    <t>Среднее кол-во обращений одного педагога за период</t>
  </si>
  <si>
    <t>Кол-во объединений по отчету "Количественный состав учащихся"</t>
  </si>
  <si>
    <t>% заполненных тем занятий за проведенный период</t>
  </si>
  <si>
    <t>Значения критерия (2,1,0)</t>
  </si>
  <si>
    <t>Значение критерия(2,0)</t>
  </si>
  <si>
    <t>Кол-во сотрудников в ЭЖ с ролью "Педагог"</t>
  </si>
  <si>
    <t>Общая сумма баллов (максимально 13)</t>
  </si>
  <si>
    <t xml:space="preserve">Таблица мониторинга МОДО по работе в АИС СГО за  период с 25.03.2019  по 25.04.2019   </t>
  </si>
  <si>
    <t>Процент выполненой работы в АИС СГО</t>
  </si>
  <si>
    <t>ПРОЦЕНТ информационной наполненности ЭЖ</t>
  </si>
  <si>
    <t>Общий процент наполнения карточек сотрудников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</si>
</sst>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0"/>
      <color rgb="FF111111"/>
      <name val="Arial"/>
      <family val="2"/>
      <charset val="204"/>
    </font>
    <font>
      <sz val="10"/>
      <color rgb="FF11111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 Narrow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2">
    <xf numFmtId="0" fontId="0" fillId="0" borderId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0" fontId="20" fillId="0" borderId="0"/>
    <xf numFmtId="0" fontId="27" fillId="0" borderId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1" borderId="0" applyNumberFormat="0" applyBorder="0" applyAlignment="0" applyProtection="0"/>
    <xf numFmtId="0" fontId="1" fillId="31" borderId="0" applyNumberFormat="0" applyBorder="0" applyAlignment="0" applyProtection="0"/>
    <xf numFmtId="0" fontId="30" fillId="12" borderId="0" applyNumberFormat="0" applyBorder="0" applyAlignment="0" applyProtection="0"/>
    <xf numFmtId="0" fontId="30" fillId="16" borderId="0" applyNumberFormat="0" applyBorder="0" applyAlignment="0" applyProtection="0"/>
    <xf numFmtId="0" fontId="30" fillId="20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30" fillId="13" borderId="0" applyNumberFormat="0" applyBorder="0" applyAlignment="0" applyProtection="0"/>
    <xf numFmtId="0" fontId="30" fillId="17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7" borderId="7" applyNumberFormat="0" applyAlignment="0" applyProtection="0"/>
    <xf numFmtId="0" fontId="40" fillId="4" borderId="0" applyNumberFormat="0" applyBorder="0" applyAlignment="0" applyProtection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9" fillId="0" borderId="0"/>
    <xf numFmtId="0" fontId="1" fillId="0" borderId="0"/>
    <xf numFmtId="0" fontId="41" fillId="3" borderId="0" applyNumberFormat="0" applyBorder="0" applyAlignment="0" applyProtection="0"/>
    <xf numFmtId="0" fontId="4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29" fillId="8" borderId="8" applyNumberFormat="0" applyFont="0" applyAlignment="0" applyProtection="0"/>
    <xf numFmtId="0" fontId="1" fillId="8" borderId="8" applyNumberFormat="0" applyFont="0" applyAlignment="0" applyProtection="0"/>
    <xf numFmtId="0" fontId="43" fillId="0" borderId="6" applyNumberFormat="0" applyFill="0" applyAlignment="0" applyProtection="0"/>
    <xf numFmtId="0" fontId="44" fillId="0" borderId="0" applyNumberFormat="0" applyFill="0" applyBorder="0" applyAlignment="0" applyProtection="0"/>
    <xf numFmtId="0" fontId="45" fillId="2" borderId="0" applyNumberFormat="0" applyBorder="0" applyAlignment="0" applyProtection="0"/>
  </cellStyleXfs>
  <cellXfs count="131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left" vertical="center" indent="1"/>
    </xf>
    <xf numFmtId="0" fontId="6" fillId="33" borderId="14" xfId="0" applyFont="1" applyFill="1" applyBorder="1" applyAlignment="1">
      <alignment horizontal="center" vertical="center" wrapText="1"/>
    </xf>
    <xf numFmtId="0" fontId="6" fillId="33" borderId="15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/>
    </xf>
    <xf numFmtId="0" fontId="10" fillId="33" borderId="12" xfId="0" applyNumberFormat="1" applyFont="1" applyFill="1" applyBorder="1" applyAlignment="1" applyProtection="1">
      <alignment horizontal="center" vertical="center" wrapText="1"/>
    </xf>
    <xf numFmtId="0" fontId="10" fillId="33" borderId="16" xfId="0" applyNumberFormat="1" applyFont="1" applyFill="1" applyBorder="1" applyAlignment="1" applyProtection="1">
      <alignment horizontal="left" vertical="center" wrapText="1" indent="1"/>
    </xf>
    <xf numFmtId="0" fontId="10" fillId="36" borderId="17" xfId="0" applyNumberFormat="1" applyFont="1" applyFill="1" applyBorder="1" applyAlignment="1" applyProtection="1">
      <alignment horizontal="center" vertical="center" wrapText="1"/>
    </xf>
    <xf numFmtId="0" fontId="10" fillId="36" borderId="18" xfId="0" applyNumberFormat="1" applyFont="1" applyFill="1" applyBorder="1" applyAlignment="1" applyProtection="1">
      <alignment horizontal="center" vertical="center" wrapText="1"/>
    </xf>
    <xf numFmtId="0" fontId="11" fillId="36" borderId="18" xfId="0" applyNumberFormat="1" applyFont="1" applyFill="1" applyBorder="1" applyAlignment="1" applyProtection="1">
      <alignment horizontal="center" vertical="center" textRotation="90" wrapText="1"/>
    </xf>
    <xf numFmtId="1" fontId="10" fillId="36" borderId="18" xfId="0" applyNumberFormat="1" applyFont="1" applyFill="1" applyBorder="1" applyAlignment="1" applyProtection="1">
      <alignment horizontal="center" vertical="center" wrapText="1"/>
    </xf>
    <xf numFmtId="0" fontId="10" fillId="38" borderId="1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6" fillId="33" borderId="20" xfId="0" applyFont="1" applyFill="1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wrapText="1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33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 indent="1"/>
    </xf>
    <xf numFmtId="1" fontId="2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2" applyFont="1" applyFill="1" applyBorder="1" applyAlignment="1" applyProtection="1">
      <alignment horizontal="center" wrapText="1"/>
    </xf>
    <xf numFmtId="0" fontId="8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 applyProtection="1">
      <alignment horizontal="center" wrapText="1"/>
    </xf>
    <xf numFmtId="1" fontId="23" fillId="0" borderId="0" xfId="3" applyNumberFormat="1" applyFont="1" applyFill="1" applyBorder="1" applyAlignment="1">
      <alignment horizontal="center" wrapText="1"/>
    </xf>
    <xf numFmtId="1" fontId="12" fillId="0" borderId="0" xfId="0" applyNumberFormat="1" applyFont="1" applyFill="1" applyBorder="1" applyAlignment="1">
      <alignment horizontal="right" indent="1"/>
    </xf>
    <xf numFmtId="1" fontId="9" fillId="0" borderId="0" xfId="0" applyNumberFormat="1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1" fontId="24" fillId="0" borderId="0" xfId="4" applyNumberFormat="1" applyFont="1" applyFill="1" applyBorder="1" applyAlignment="1">
      <alignment horizont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left" vertical="center" wrapText="1" indent="1"/>
    </xf>
    <xf numFmtId="0" fontId="26" fillId="0" borderId="0" xfId="0" applyNumberFormat="1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" fontId="21" fillId="0" borderId="0" xfId="4" applyNumberFormat="1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indent="1"/>
    </xf>
    <xf numFmtId="1" fontId="14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28" fillId="0" borderId="0" xfId="5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Border="1" applyAlignment="1">
      <alignment vertical="center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left" indent="1"/>
    </xf>
    <xf numFmtId="0" fontId="16" fillId="0" borderId="0" xfId="0" applyNumberFormat="1" applyFont="1" applyFill="1" applyBorder="1"/>
    <xf numFmtId="0" fontId="16" fillId="0" borderId="0" xfId="0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left"/>
    </xf>
    <xf numFmtId="1" fontId="48" fillId="0" borderId="21" xfId="0" applyNumberFormat="1" applyFont="1" applyBorder="1" applyAlignment="1">
      <alignment horizontal="center" wrapText="1"/>
    </xf>
    <xf numFmtId="1" fontId="22" fillId="39" borderId="0" xfId="0" applyNumberFormat="1" applyFont="1" applyFill="1" applyBorder="1" applyAlignment="1">
      <alignment horizontal="center"/>
    </xf>
    <xf numFmtId="1" fontId="13" fillId="39" borderId="0" xfId="0" applyNumberFormat="1" applyFont="1" applyFill="1" applyBorder="1" applyAlignment="1">
      <alignment horizontal="center" vertical="center"/>
    </xf>
    <xf numFmtId="0" fontId="6" fillId="35" borderId="22" xfId="0" applyFont="1" applyFill="1" applyBorder="1" applyAlignment="1">
      <alignment horizontal="center" vertical="center" wrapText="1"/>
    </xf>
    <xf numFmtId="49" fontId="48" fillId="0" borderId="24" xfId="0" applyNumberFormat="1" applyFont="1" applyBorder="1" applyAlignment="1">
      <alignment horizontal="left" wrapText="1" indent="1"/>
    </xf>
    <xf numFmtId="1" fontId="13" fillId="39" borderId="18" xfId="0" applyNumberFormat="1" applyFont="1" applyFill="1" applyBorder="1" applyAlignment="1">
      <alignment horizontal="center"/>
    </xf>
    <xf numFmtId="1" fontId="49" fillId="39" borderId="21" xfId="0" applyNumberFormat="1" applyFont="1" applyFill="1" applyBorder="1" applyAlignment="1">
      <alignment horizontal="center" wrapText="1"/>
    </xf>
    <xf numFmtId="1" fontId="49" fillId="0" borderId="21" xfId="0" applyNumberFormat="1" applyFont="1" applyBorder="1" applyAlignment="1">
      <alignment horizontal="center" wrapText="1"/>
    </xf>
    <xf numFmtId="1" fontId="18" fillId="41" borderId="20" xfId="0" applyNumberFormat="1" applyFont="1" applyFill="1" applyBorder="1" applyAlignment="1">
      <alignment horizontal="center"/>
    </xf>
    <xf numFmtId="0" fontId="7" fillId="39" borderId="0" xfId="0" applyFont="1" applyFill="1" applyBorder="1" applyAlignment="1">
      <alignment vertical="center" wrapText="1"/>
    </xf>
    <xf numFmtId="0" fontId="8" fillId="39" borderId="0" xfId="0" applyFont="1" applyFill="1" applyBorder="1" applyAlignment="1">
      <alignment horizontal="center" vertical="center"/>
    </xf>
    <xf numFmtId="0" fontId="9" fillId="39" borderId="0" xfId="0" applyFont="1" applyFill="1" applyBorder="1" applyAlignment="1">
      <alignment horizontal="center" vertical="center"/>
    </xf>
    <xf numFmtId="0" fontId="7" fillId="39" borderId="0" xfId="0" applyFont="1" applyFill="1" applyBorder="1" applyAlignment="1">
      <alignment horizontal="left" vertical="center" indent="1"/>
    </xf>
    <xf numFmtId="0" fontId="47" fillId="39" borderId="11" xfId="0" applyFont="1" applyFill="1" applyBorder="1" applyAlignment="1">
      <alignment horizontal="left" vertical="center"/>
    </xf>
    <xf numFmtId="0" fontId="4" fillId="39" borderId="11" xfId="0" applyFont="1" applyFill="1" applyBorder="1" applyAlignment="1">
      <alignment horizontal="center" vertical="center"/>
    </xf>
    <xf numFmtId="0" fontId="5" fillId="39" borderId="11" xfId="0" applyFont="1" applyFill="1" applyBorder="1" applyAlignment="1">
      <alignment horizontal="left" vertical="center" indent="1"/>
    </xf>
    <xf numFmtId="0" fontId="46" fillId="39" borderId="0" xfId="0" applyFont="1" applyFill="1" applyBorder="1" applyAlignment="1">
      <alignment horizontal="left" vertical="center"/>
    </xf>
    <xf numFmtId="0" fontId="4" fillId="39" borderId="0" xfId="0" applyFont="1" applyFill="1" applyBorder="1" applyAlignment="1">
      <alignment horizontal="center" vertical="center"/>
    </xf>
    <xf numFmtId="0" fontId="5" fillId="39" borderId="0" xfId="0" applyFont="1" applyFill="1" applyBorder="1" applyAlignment="1">
      <alignment horizontal="left" vertical="center" indent="1"/>
    </xf>
    <xf numFmtId="0" fontId="10" fillId="39" borderId="0" xfId="0" applyFont="1" applyFill="1" applyBorder="1"/>
    <xf numFmtId="1" fontId="49" fillId="39" borderId="23" xfId="0" applyNumberFormat="1" applyFont="1" applyFill="1" applyBorder="1" applyAlignment="1">
      <alignment horizontal="center" wrapText="1"/>
    </xf>
    <xf numFmtId="1" fontId="50" fillId="0" borderId="18" xfId="0" applyNumberFormat="1" applyFont="1" applyFill="1" applyBorder="1" applyAlignment="1">
      <alignment horizontal="center"/>
    </xf>
    <xf numFmtId="1" fontId="50" fillId="0" borderId="18" xfId="0" applyNumberFormat="1" applyFont="1" applyFill="1" applyBorder="1" applyAlignment="1" applyProtection="1">
      <alignment horizontal="center" wrapText="1"/>
    </xf>
    <xf numFmtId="1" fontId="50" fillId="0" borderId="18" xfId="0" applyNumberFormat="1" applyFont="1" applyFill="1" applyBorder="1" applyAlignment="1" applyProtection="1">
      <alignment horizontal="center"/>
    </xf>
    <xf numFmtId="1" fontId="20" fillId="0" borderId="18" xfId="4" applyNumberFormat="1" applyFont="1" applyFill="1" applyBorder="1" applyAlignment="1">
      <alignment horizontal="center"/>
    </xf>
    <xf numFmtId="1" fontId="18" fillId="42" borderId="20" xfId="0" applyNumberFormat="1" applyFont="1" applyFill="1" applyBorder="1" applyAlignment="1">
      <alignment horizontal="center"/>
    </xf>
    <xf numFmtId="0" fontId="11" fillId="38" borderId="18" xfId="0" applyNumberFormat="1" applyFont="1" applyFill="1" applyBorder="1" applyAlignment="1" applyProtection="1">
      <alignment horizontal="center" vertical="center" textRotation="90" wrapText="1"/>
    </xf>
    <xf numFmtId="49" fontId="48" fillId="0" borderId="26" xfId="0" applyNumberFormat="1" applyFont="1" applyBorder="1" applyAlignment="1">
      <alignment horizontal="left" wrapText="1" indent="1"/>
    </xf>
    <xf numFmtId="49" fontId="48" fillId="0" borderId="23" xfId="0" applyNumberFormat="1" applyFont="1" applyBorder="1" applyAlignment="1">
      <alignment horizontal="left" wrapText="1" indent="1"/>
    </xf>
    <xf numFmtId="1" fontId="11" fillId="36" borderId="18" xfId="1" applyNumberFormat="1" applyFont="1" applyFill="1" applyBorder="1" applyAlignment="1">
      <alignment horizontal="center"/>
    </xf>
    <xf numFmtId="1" fontId="11" fillId="36" borderId="18" xfId="0" applyNumberFormat="1" applyFont="1" applyFill="1" applyBorder="1" applyAlignment="1">
      <alignment horizontal="center"/>
    </xf>
    <xf numFmtId="1" fontId="11" fillId="36" borderId="18" xfId="2" applyNumberFormat="1" applyFont="1" applyFill="1" applyBorder="1" applyAlignment="1" applyProtection="1">
      <alignment horizontal="center" wrapText="1"/>
    </xf>
    <xf numFmtId="1" fontId="16" fillId="36" borderId="18" xfId="0" applyNumberFormat="1" applyFont="1" applyFill="1" applyBorder="1" applyAlignment="1">
      <alignment horizontal="center"/>
    </xf>
    <xf numFmtId="0" fontId="10" fillId="39" borderId="18" xfId="2" applyFont="1" applyFill="1" applyBorder="1" applyAlignment="1" applyProtection="1">
      <alignment horizontal="center" wrapText="1"/>
    </xf>
    <xf numFmtId="1" fontId="20" fillId="0" borderId="21" xfId="0" applyNumberFormat="1" applyFont="1" applyBorder="1" applyAlignment="1">
      <alignment horizontal="center" wrapText="1"/>
    </xf>
    <xf numFmtId="1" fontId="18" fillId="0" borderId="21" xfId="0" applyNumberFormat="1" applyFont="1" applyBorder="1" applyAlignment="1">
      <alignment horizontal="center" wrapText="1"/>
    </xf>
    <xf numFmtId="165" fontId="11" fillId="40" borderId="20" xfId="1" applyNumberFormat="1" applyFont="1" applyFill="1" applyBorder="1" applyAlignment="1">
      <alignment horizontal="center"/>
    </xf>
    <xf numFmtId="165" fontId="11" fillId="40" borderId="18" xfId="1" applyNumberFormat="1" applyFon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" fontId="51" fillId="0" borderId="0" xfId="0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 applyProtection="1">
      <alignment horizontal="center" wrapText="1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2" applyFont="1" applyFill="1" applyBorder="1" applyAlignment="1" applyProtection="1">
      <alignment horizontal="center" wrapText="1"/>
    </xf>
    <xf numFmtId="0" fontId="51" fillId="0" borderId="0" xfId="0" applyFont="1" applyFill="1" applyBorder="1" applyAlignment="1">
      <alignment horizontal="center"/>
    </xf>
    <xf numFmtId="164" fontId="13" fillId="39" borderId="18" xfId="0" applyNumberFormat="1" applyFont="1" applyFill="1" applyBorder="1" applyAlignment="1">
      <alignment horizontal="center"/>
    </xf>
    <xf numFmtId="0" fontId="6" fillId="35" borderId="19" xfId="0" applyFont="1" applyFill="1" applyBorder="1" applyAlignment="1">
      <alignment horizontal="center" vertical="center" wrapText="1"/>
    </xf>
    <xf numFmtId="0" fontId="6" fillId="35" borderId="22" xfId="0" applyFont="1" applyFill="1" applyBorder="1" applyAlignment="1">
      <alignment horizontal="center" vertical="center" wrapText="1"/>
    </xf>
    <xf numFmtId="0" fontId="6" fillId="34" borderId="19" xfId="0" applyFont="1" applyFill="1" applyBorder="1" applyAlignment="1">
      <alignment horizontal="center" vertical="center" wrapText="1"/>
    </xf>
    <xf numFmtId="0" fontId="6" fillId="34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46" fillId="33" borderId="11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6" fillId="33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33" borderId="18" xfId="0" applyFont="1" applyFill="1" applyBorder="1" applyAlignment="1">
      <alignment vertical="center" wrapText="1"/>
    </xf>
    <xf numFmtId="0" fontId="0" fillId="0" borderId="18" xfId="0" applyBorder="1" applyAlignment="1">
      <alignment vertical="center"/>
    </xf>
    <xf numFmtId="0" fontId="6" fillId="37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33" borderId="25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</cellXfs>
  <cellStyles count="72">
    <cellStyle name="20% - Акцент1 2" xfId="6"/>
    <cellStyle name="20% - Акцент1 3" xfId="7"/>
    <cellStyle name="20% - Акцент2 2" xfId="8"/>
    <cellStyle name="20% - Акцент2 3" xfId="9"/>
    <cellStyle name="20% - Акцент3 2" xfId="10"/>
    <cellStyle name="20% - Акцент3 3" xfId="11"/>
    <cellStyle name="20% - Акцент4 2" xfId="12"/>
    <cellStyle name="20% - Акцент4 3" xfId="13"/>
    <cellStyle name="20% - Акцент5 2" xfId="14"/>
    <cellStyle name="20% - Акцент5 3" xfId="15"/>
    <cellStyle name="20% - Акцент6 2" xfId="16"/>
    <cellStyle name="20% - Акцент6 3" xfId="17"/>
    <cellStyle name="40% - Акцент1 2" xfId="18"/>
    <cellStyle name="40% - Акцент1 3" xfId="19"/>
    <cellStyle name="40% - Акцент2 2" xfId="20"/>
    <cellStyle name="40% - Акцент2 3" xfId="21"/>
    <cellStyle name="40% - Акцент3 2" xfId="22"/>
    <cellStyle name="40% - Акцент3 3" xfId="23"/>
    <cellStyle name="40% - Акцент4 2" xfId="24"/>
    <cellStyle name="40% - Акцент4 3" xfId="25"/>
    <cellStyle name="40% - Акцент5 2" xfId="26"/>
    <cellStyle name="40% - Акцент5 3" xfId="27"/>
    <cellStyle name="40% - Акцент6 2" xfId="28"/>
    <cellStyle name="40% - Акцент6 3" xfId="29"/>
    <cellStyle name="60% - Акцент1 2" xfId="30"/>
    <cellStyle name="60% - Акцент2 2" xfId="31"/>
    <cellStyle name="60% - Акцент3 2" xfId="32"/>
    <cellStyle name="60% - Акцент4 2" xfId="33"/>
    <cellStyle name="60% - Акцент5 2" xfId="34"/>
    <cellStyle name="60% - Акцент6 2" xfId="35"/>
    <cellStyle name="Hyperlink" xfId="36"/>
    <cellStyle name="Hyperlink 2" xfId="37"/>
    <cellStyle name="Hyperlink 2 2" xfId="38"/>
    <cellStyle name="Акцент1 2" xfId="39"/>
    <cellStyle name="Акцент2 2" xfId="40"/>
    <cellStyle name="Акцент3 2" xfId="41"/>
    <cellStyle name="Акцент4 2" xfId="42"/>
    <cellStyle name="Акцент5 2" xfId="43"/>
    <cellStyle name="Акцент6 2" xfId="44"/>
    <cellStyle name="Ввод  2" xfId="45"/>
    <cellStyle name="Вывод 2" xfId="46"/>
    <cellStyle name="Вычисление 2" xfId="47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ейтральный 2" xfId="54"/>
    <cellStyle name="Обычный" xfId="0" builtinId="0"/>
    <cellStyle name="Обычный 2" xfId="3"/>
    <cellStyle name="Обычный 2 2" xfId="55"/>
    <cellStyle name="Обычный 2 3" xfId="56"/>
    <cellStyle name="Обычный 3" xfId="57"/>
    <cellStyle name="Обычный 4" xfId="58"/>
    <cellStyle name="Обычный 4 2" xfId="59"/>
    <cellStyle name="Обычный 5" xfId="60"/>
    <cellStyle name="Обычный 6" xfId="61"/>
    <cellStyle name="Обычный 7" xfId="62"/>
    <cellStyle name="Обычный 8" xfId="63"/>
    <cellStyle name="Обычный_Лист1_1" xfId="2"/>
    <cellStyle name="Обычный_Лист1_3" xfId="5"/>
    <cellStyle name="Обычный_Лист1_4" xfId="4"/>
    <cellStyle name="Плохой 2" xfId="64"/>
    <cellStyle name="Пояснение 2" xfId="65"/>
    <cellStyle name="Примечание 2" xfId="66"/>
    <cellStyle name="Примечание 3" xfId="67"/>
    <cellStyle name="Примечание 4" xfId="68"/>
    <cellStyle name="Процентный" xfId="1" builtinId="5"/>
    <cellStyle name="Связанная ячейка 2" xfId="69"/>
    <cellStyle name="Текст предупреждения 2" xfId="70"/>
    <cellStyle name="Хороший 2" xfId="7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I46"/>
  <sheetViews>
    <sheetView tabSelected="1" zoomScale="85" zoomScaleNormal="85" zoomScaleSheetLayoutView="55" zoomScalePageLayoutView="55" workbookViewId="0">
      <pane xSplit="2" ySplit="4" topLeftCell="V5" activePane="bottomRight" state="frozen"/>
      <selection pane="topRight" activeCell="C1" sqref="C1"/>
      <selection pane="bottomLeft" activeCell="A5" sqref="A5"/>
      <selection pane="bottomRight" activeCell="AC11" sqref="AC11"/>
    </sheetView>
  </sheetViews>
  <sheetFormatPr defaultColWidth="9.109375" defaultRowHeight="13.8" x14ac:dyDescent="0.25"/>
  <cols>
    <col min="1" max="1" width="4.88671875" style="63" customWidth="1"/>
    <col min="2" max="2" width="32.109375" style="64" customWidth="1"/>
    <col min="3" max="3" width="9.88671875" style="62" customWidth="1"/>
    <col min="4" max="4" width="10.109375" style="62" customWidth="1"/>
    <col min="5" max="5" width="10.109375" style="65" customWidth="1"/>
    <col min="6" max="6" width="9.88671875" style="62" customWidth="1"/>
    <col min="7" max="7" width="11.88671875" style="62" customWidth="1"/>
    <col min="8" max="8" width="11.44140625" style="66" customWidth="1"/>
    <col min="9" max="9" width="9.5546875" style="62" customWidth="1"/>
    <col min="10" max="10" width="12.6640625" style="62" customWidth="1"/>
    <col min="11" max="11" width="11.33203125" style="61" customWidth="1"/>
    <col min="12" max="12" width="9.33203125" style="61" customWidth="1"/>
    <col min="13" max="13" width="8.109375" style="62" customWidth="1"/>
    <col min="14" max="14" width="10.33203125" style="61" customWidth="1"/>
    <col min="15" max="15" width="11.88671875" style="62" customWidth="1"/>
    <col min="16" max="16" width="11.109375" style="67" customWidth="1"/>
    <col min="17" max="17" width="10.6640625" style="61" customWidth="1"/>
    <col min="18" max="18" width="10" style="62" customWidth="1"/>
    <col min="19" max="19" width="10.33203125" style="63" customWidth="1"/>
    <col min="20" max="20" width="13.33203125" style="63" customWidth="1"/>
    <col min="21" max="21" width="12.6640625" style="62" customWidth="1"/>
    <col min="22" max="22" width="16.33203125" style="63" customWidth="1"/>
    <col min="23" max="23" width="15.33203125" style="63" customWidth="1"/>
    <col min="24" max="24" width="13.6640625" style="63" customWidth="1"/>
    <col min="25" max="25" width="15.33203125" style="63" customWidth="1"/>
    <col min="26" max="26" width="19.33203125" style="61" customWidth="1"/>
    <col min="27" max="28" width="17.6640625" style="61" customWidth="1"/>
    <col min="29" max="29" width="31.88671875" style="63" customWidth="1"/>
    <col min="30" max="30" width="10.88671875" style="63" customWidth="1"/>
    <col min="31" max="31" width="5" style="61" customWidth="1"/>
    <col min="32" max="32" width="9.5546875" style="61" customWidth="1"/>
    <col min="33" max="33" width="15.5546875" style="61" customWidth="1"/>
    <col min="34" max="34" width="18.109375" style="61" customWidth="1"/>
    <col min="35" max="35" width="23.5546875" style="64" customWidth="1"/>
    <col min="36" max="16384" width="9.109375" style="63"/>
  </cols>
  <sheetData>
    <row r="1" spans="1:35" s="3" customFormat="1" ht="29.25" customHeight="1" x14ac:dyDescent="0.3">
      <c r="A1" s="1"/>
      <c r="B1" s="2"/>
      <c r="C1" s="121" t="s">
        <v>48</v>
      </c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82"/>
      <c r="AE1" s="82"/>
      <c r="AF1" s="82"/>
      <c r="AG1" s="82"/>
      <c r="AH1" s="83"/>
      <c r="AI1" s="84"/>
    </row>
    <row r="2" spans="1:35" s="3" customFormat="1" ht="20.25" customHeight="1" x14ac:dyDescent="0.3">
      <c r="A2" s="4"/>
      <c r="B2" s="5"/>
      <c r="C2" s="123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85"/>
      <c r="AE2" s="85"/>
      <c r="AF2" s="85"/>
      <c r="AG2" s="85"/>
      <c r="AH2" s="86"/>
      <c r="AI2" s="87"/>
    </row>
    <row r="3" spans="1:35" s="8" customFormat="1" ht="57" customHeight="1" x14ac:dyDescent="0.3">
      <c r="A3" s="6"/>
      <c r="B3" s="7"/>
      <c r="C3" s="117" t="s">
        <v>31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9"/>
      <c r="S3" s="119"/>
      <c r="T3" s="119"/>
      <c r="U3" s="120"/>
      <c r="V3" s="115" t="s">
        <v>0</v>
      </c>
      <c r="W3" s="116"/>
      <c r="X3" s="72"/>
      <c r="Y3" s="127" t="s">
        <v>47</v>
      </c>
      <c r="Z3" s="129" t="s">
        <v>50</v>
      </c>
      <c r="AA3" s="129" t="s">
        <v>51</v>
      </c>
      <c r="AB3" s="129" t="s">
        <v>49</v>
      </c>
      <c r="AC3" s="125"/>
      <c r="AD3" s="78"/>
      <c r="AE3" s="78"/>
      <c r="AF3" s="78"/>
      <c r="AG3" s="79"/>
      <c r="AH3" s="80"/>
      <c r="AI3" s="81"/>
    </row>
    <row r="4" spans="1:35" s="16" customFormat="1" ht="133.5" customHeight="1" x14ac:dyDescent="0.25">
      <c r="A4" s="9"/>
      <c r="B4" s="10"/>
      <c r="C4" s="11" t="s">
        <v>33</v>
      </c>
      <c r="D4" s="12" t="s">
        <v>46</v>
      </c>
      <c r="E4" s="13" t="s">
        <v>45</v>
      </c>
      <c r="F4" s="12" t="s">
        <v>1</v>
      </c>
      <c r="G4" s="12" t="s">
        <v>32</v>
      </c>
      <c r="H4" s="13" t="s">
        <v>45</v>
      </c>
      <c r="I4" s="12" t="s">
        <v>30</v>
      </c>
      <c r="J4" s="12" t="s">
        <v>42</v>
      </c>
      <c r="K4" s="13" t="s">
        <v>45</v>
      </c>
      <c r="L4" s="12" t="s">
        <v>34</v>
      </c>
      <c r="M4" s="12" t="s">
        <v>35</v>
      </c>
      <c r="N4" s="13" t="s">
        <v>39</v>
      </c>
      <c r="O4" s="12" t="s">
        <v>36</v>
      </c>
      <c r="P4" s="14" t="s">
        <v>37</v>
      </c>
      <c r="Q4" s="13" t="s">
        <v>39</v>
      </c>
      <c r="R4" s="12" t="s">
        <v>38</v>
      </c>
      <c r="S4" s="13" t="s">
        <v>40</v>
      </c>
      <c r="T4" s="12" t="s">
        <v>43</v>
      </c>
      <c r="U4" s="13" t="s">
        <v>44</v>
      </c>
      <c r="V4" s="15" t="s">
        <v>2</v>
      </c>
      <c r="W4" s="15" t="s">
        <v>41</v>
      </c>
      <c r="X4" s="95" t="s">
        <v>44</v>
      </c>
      <c r="Y4" s="128"/>
      <c r="Z4" s="130"/>
      <c r="AA4" s="128"/>
      <c r="AB4" s="130"/>
      <c r="AC4" s="126"/>
      <c r="AD4" s="88"/>
      <c r="AE4" s="88"/>
      <c r="AF4" s="88"/>
      <c r="AG4" s="88"/>
      <c r="AH4" s="88"/>
      <c r="AI4" s="88"/>
    </row>
    <row r="5" spans="1:35" s="20" customFormat="1" ht="15.6" x14ac:dyDescent="0.25">
      <c r="A5" s="17">
        <f t="shared" ref="A5:A31" si="0">A4+1</f>
        <v>1</v>
      </c>
      <c r="B5" s="73" t="s">
        <v>3</v>
      </c>
      <c r="C5" s="74">
        <v>200</v>
      </c>
      <c r="D5" s="75">
        <v>203</v>
      </c>
      <c r="E5" s="98">
        <f>IF(OR(0.25&gt;=(C5-D5)/C5),(-0.25&lt;=(C5-D5)/C5)*2,0)</f>
        <v>2</v>
      </c>
      <c r="F5" s="75">
        <v>8895</v>
      </c>
      <c r="G5" s="75">
        <v>8892</v>
      </c>
      <c r="H5" s="99">
        <f>IF(OR(0.1&gt;=(F5-G5)/F5),(-0.1&lt;=(F5-G5)/F5)*2,0)</f>
        <v>2</v>
      </c>
      <c r="I5" s="76">
        <v>875</v>
      </c>
      <c r="J5" s="76">
        <v>845</v>
      </c>
      <c r="K5" s="100">
        <f>IF(OR(0.1&gt;=(I5-J5)/I5),(-0.1&lt;=(I5-J5)/I5)*2,0)</f>
        <v>2</v>
      </c>
      <c r="L5" s="102">
        <v>872</v>
      </c>
      <c r="M5" s="89">
        <v>1084</v>
      </c>
      <c r="N5" s="101">
        <f>IF(OR(0.2&gt;=(L5-M5)/L5),(-0.2&lt;=(L5-M5)/L5)*1,0)</f>
        <v>0</v>
      </c>
      <c r="O5" s="90">
        <v>6303</v>
      </c>
      <c r="P5" s="76">
        <v>6370</v>
      </c>
      <c r="Q5" s="101">
        <f>IF(OR(0.25&gt;=(O5-P5)/O5),(-0.25&lt;=(O5-P5)/O5)*1,0)</f>
        <v>1</v>
      </c>
      <c r="R5" s="18">
        <v>9829</v>
      </c>
      <c r="S5" s="69">
        <f>IF(R5&gt;=G5*0.2,1,0)</f>
        <v>1</v>
      </c>
      <c r="T5" s="76">
        <v>91</v>
      </c>
      <c r="U5" s="104">
        <f>IF(T5&gt;=90,2,IF(T5&gt;=80,1,0))</f>
        <v>2</v>
      </c>
      <c r="V5" s="76">
        <v>3559</v>
      </c>
      <c r="W5" s="114">
        <f t="shared" ref="W5:W31" si="1">V5/D5</f>
        <v>17.532019704433498</v>
      </c>
      <c r="X5" s="94">
        <f>IF(W5&gt;=8,2,IF(W5&gt;=4,1,0))</f>
        <v>2</v>
      </c>
      <c r="Y5" s="77">
        <f>E5+H5+K5+N5+Q5+S5+U5+X5</f>
        <v>12</v>
      </c>
      <c r="Z5" s="105">
        <f>Y5/13</f>
        <v>0.92307692307692313</v>
      </c>
      <c r="AA5" s="106">
        <v>0.97699999999999998</v>
      </c>
      <c r="AB5" s="106">
        <f>AVERAGE(Z5,AA5)</f>
        <v>0.95003846153846161</v>
      </c>
      <c r="AC5" s="96" t="s">
        <v>3</v>
      </c>
      <c r="AD5" s="19"/>
      <c r="AE5" s="19"/>
      <c r="AF5" s="19"/>
      <c r="AG5" s="19"/>
      <c r="AH5" s="19"/>
    </row>
    <row r="6" spans="1:35" s="20" customFormat="1" ht="15.6" x14ac:dyDescent="0.25">
      <c r="A6" s="21">
        <f t="shared" si="0"/>
        <v>2</v>
      </c>
      <c r="B6" s="73" t="s">
        <v>4</v>
      </c>
      <c r="C6" s="74">
        <v>27</v>
      </c>
      <c r="D6" s="75">
        <v>29</v>
      </c>
      <c r="E6" s="98">
        <f t="shared" ref="E6:E31" si="2">IF(OR(0.25&gt;=(C6-D6)/C6),(-0.25&lt;=(C6-D6)/C6)*2,0)</f>
        <v>2</v>
      </c>
      <c r="F6" s="75">
        <v>500</v>
      </c>
      <c r="G6" s="75">
        <v>500</v>
      </c>
      <c r="H6" s="99">
        <f t="shared" ref="H6:H31" si="3">IF(OR(0.1&gt;=(F6-G6)/F6),(-0.1&lt;=(F6-G6)/F6)*2,0)</f>
        <v>2</v>
      </c>
      <c r="I6" s="76">
        <v>52</v>
      </c>
      <c r="J6" s="76">
        <v>52</v>
      </c>
      <c r="K6" s="100">
        <f t="shared" ref="K6:K31" si="4">IF(OR(0.1&gt;=(I6-J6)/I6),(-0.1&lt;=(I6-J6)/I6)*2,0)</f>
        <v>2</v>
      </c>
      <c r="L6" s="102">
        <v>122</v>
      </c>
      <c r="M6" s="89">
        <v>122</v>
      </c>
      <c r="N6" s="101">
        <f t="shared" ref="N6:N31" si="5">IF(OR(0.2&gt;=(L6-M6)/L6),(-0.2&lt;=(L6-M6)/L6)*1,0)</f>
        <v>1</v>
      </c>
      <c r="O6" s="90">
        <v>849</v>
      </c>
      <c r="P6" s="76">
        <v>907</v>
      </c>
      <c r="Q6" s="101">
        <f t="shared" ref="Q6:Q31" si="6">IF(OR(0.25&gt;=(O6-P6)/O6),(-0.25&lt;=(O6-P6)/O6)*1,0)</f>
        <v>1</v>
      </c>
      <c r="R6" s="18">
        <v>1033</v>
      </c>
      <c r="S6" s="69">
        <f t="shared" ref="S6:S31" si="7">IF(R6&gt;=G6*0.2,1,0)</f>
        <v>1</v>
      </c>
      <c r="T6" s="76">
        <v>100</v>
      </c>
      <c r="U6" s="104">
        <f t="shared" ref="U6:U31" si="8">IF(T6&gt;=90,2,IF(T6&gt;=80,1,0))</f>
        <v>2</v>
      </c>
      <c r="V6" s="76">
        <v>228</v>
      </c>
      <c r="W6" s="114">
        <f t="shared" si="1"/>
        <v>7.8620689655172411</v>
      </c>
      <c r="X6" s="94">
        <f t="shared" ref="X6:X31" si="9">IF(W6&gt;=8,2,IF(W6&gt;=4,1,0))</f>
        <v>1</v>
      </c>
      <c r="Y6" s="77">
        <f>E6+H6+K6+N6+Q6+S6+U6+X6</f>
        <v>12</v>
      </c>
      <c r="Z6" s="105">
        <f t="shared" ref="Z6:Z31" si="10">Y6/13</f>
        <v>0.92307692307692313</v>
      </c>
      <c r="AA6" s="106">
        <v>1</v>
      </c>
      <c r="AB6" s="106">
        <f t="shared" ref="AB6:AB31" si="11">AVERAGE(Z6,AA6)</f>
        <v>0.96153846153846156</v>
      </c>
      <c r="AC6" s="97" t="s">
        <v>4</v>
      </c>
      <c r="AD6" s="19"/>
      <c r="AE6" s="19"/>
      <c r="AF6" s="19"/>
      <c r="AG6" s="19"/>
      <c r="AH6" s="19"/>
    </row>
    <row r="7" spans="1:35" s="19" customFormat="1" ht="15.6" x14ac:dyDescent="0.25">
      <c r="A7" s="21">
        <f t="shared" si="0"/>
        <v>3</v>
      </c>
      <c r="B7" s="73" t="s">
        <v>5</v>
      </c>
      <c r="C7" s="74">
        <v>56</v>
      </c>
      <c r="D7" s="75">
        <v>50</v>
      </c>
      <c r="E7" s="98">
        <f t="shared" si="2"/>
        <v>2</v>
      </c>
      <c r="F7" s="75">
        <v>2206</v>
      </c>
      <c r="G7" s="75">
        <v>2206</v>
      </c>
      <c r="H7" s="99">
        <f t="shared" si="3"/>
        <v>2</v>
      </c>
      <c r="I7" s="76">
        <v>232</v>
      </c>
      <c r="J7" s="76">
        <v>232</v>
      </c>
      <c r="K7" s="100">
        <f t="shared" si="4"/>
        <v>2</v>
      </c>
      <c r="L7" s="102">
        <v>305</v>
      </c>
      <c r="M7" s="89">
        <v>305</v>
      </c>
      <c r="N7" s="101">
        <f t="shared" si="5"/>
        <v>1</v>
      </c>
      <c r="O7" s="90">
        <v>1272</v>
      </c>
      <c r="P7" s="76">
        <v>1344</v>
      </c>
      <c r="Q7" s="101">
        <f t="shared" si="6"/>
        <v>1</v>
      </c>
      <c r="R7" s="18">
        <v>529</v>
      </c>
      <c r="S7" s="69">
        <f t="shared" si="7"/>
        <v>1</v>
      </c>
      <c r="T7" s="76">
        <v>84</v>
      </c>
      <c r="U7" s="104">
        <f t="shared" si="8"/>
        <v>1</v>
      </c>
      <c r="V7" s="76">
        <v>985</v>
      </c>
      <c r="W7" s="114">
        <f t="shared" si="1"/>
        <v>19.7</v>
      </c>
      <c r="X7" s="94">
        <v>2</v>
      </c>
      <c r="Y7" s="77">
        <f t="shared" ref="Y7:Y31" si="12">E7+H7+K7+N7+Q7+S7+U7+X7</f>
        <v>12</v>
      </c>
      <c r="Z7" s="105">
        <f t="shared" si="10"/>
        <v>0.92307692307692313</v>
      </c>
      <c r="AA7" s="106">
        <v>0.94499999999999995</v>
      </c>
      <c r="AB7" s="106">
        <f t="shared" si="11"/>
        <v>0.9340384615384616</v>
      </c>
      <c r="AC7" s="97" t="s">
        <v>5</v>
      </c>
    </row>
    <row r="8" spans="1:35" s="20" customFormat="1" ht="15.6" x14ac:dyDescent="0.25">
      <c r="A8" s="21">
        <f t="shared" si="0"/>
        <v>4</v>
      </c>
      <c r="B8" s="73" t="s">
        <v>6</v>
      </c>
      <c r="C8" s="74">
        <v>22</v>
      </c>
      <c r="D8" s="75">
        <v>22</v>
      </c>
      <c r="E8" s="98">
        <f t="shared" si="2"/>
        <v>2</v>
      </c>
      <c r="F8" s="75">
        <v>1613</v>
      </c>
      <c r="G8" s="75">
        <v>1613</v>
      </c>
      <c r="H8" s="99">
        <f t="shared" si="3"/>
        <v>2</v>
      </c>
      <c r="I8" s="103">
        <v>88</v>
      </c>
      <c r="J8" s="76">
        <v>88</v>
      </c>
      <c r="K8" s="100">
        <f t="shared" si="4"/>
        <v>2</v>
      </c>
      <c r="L8" s="102">
        <v>39</v>
      </c>
      <c r="M8" s="89">
        <v>39</v>
      </c>
      <c r="N8" s="101">
        <f t="shared" si="5"/>
        <v>1</v>
      </c>
      <c r="O8" s="90">
        <v>652</v>
      </c>
      <c r="P8" s="76">
        <v>723</v>
      </c>
      <c r="Q8" s="101">
        <f t="shared" si="6"/>
        <v>1</v>
      </c>
      <c r="R8" s="18">
        <v>917</v>
      </c>
      <c r="S8" s="69">
        <f t="shared" si="7"/>
        <v>1</v>
      </c>
      <c r="T8" s="76">
        <v>97</v>
      </c>
      <c r="U8" s="104">
        <f t="shared" si="8"/>
        <v>2</v>
      </c>
      <c r="V8" s="76">
        <v>218</v>
      </c>
      <c r="W8" s="114">
        <f t="shared" si="1"/>
        <v>9.9090909090909083</v>
      </c>
      <c r="X8" s="94">
        <f t="shared" si="9"/>
        <v>2</v>
      </c>
      <c r="Y8" s="77">
        <f t="shared" si="12"/>
        <v>13</v>
      </c>
      <c r="Z8" s="105">
        <f t="shared" si="10"/>
        <v>1</v>
      </c>
      <c r="AA8" s="106">
        <v>1</v>
      </c>
      <c r="AB8" s="106">
        <f t="shared" si="11"/>
        <v>1</v>
      </c>
      <c r="AC8" s="97" t="s">
        <v>6</v>
      </c>
      <c r="AD8" s="19"/>
      <c r="AE8" s="19"/>
      <c r="AF8" s="19"/>
      <c r="AG8" s="19"/>
      <c r="AH8" s="19"/>
    </row>
    <row r="9" spans="1:35" s="20" customFormat="1" ht="15.6" x14ac:dyDescent="0.25">
      <c r="A9" s="21">
        <f t="shared" si="0"/>
        <v>5</v>
      </c>
      <c r="B9" s="73" t="s">
        <v>7</v>
      </c>
      <c r="C9" s="74">
        <v>79</v>
      </c>
      <c r="D9" s="75">
        <v>79</v>
      </c>
      <c r="E9" s="98">
        <f t="shared" si="2"/>
        <v>2</v>
      </c>
      <c r="F9" s="75">
        <v>4288</v>
      </c>
      <c r="G9" s="75">
        <v>4288</v>
      </c>
      <c r="H9" s="99">
        <f t="shared" si="3"/>
        <v>2</v>
      </c>
      <c r="I9" s="76">
        <v>377</v>
      </c>
      <c r="J9" s="76">
        <v>377</v>
      </c>
      <c r="K9" s="100">
        <f t="shared" si="4"/>
        <v>2</v>
      </c>
      <c r="L9" s="102">
        <v>230</v>
      </c>
      <c r="M9" s="89">
        <v>230</v>
      </c>
      <c r="N9" s="101">
        <f t="shared" si="5"/>
        <v>1</v>
      </c>
      <c r="O9" s="90">
        <v>1814</v>
      </c>
      <c r="P9" s="76">
        <v>1814</v>
      </c>
      <c r="Q9" s="101">
        <f t="shared" si="6"/>
        <v>1</v>
      </c>
      <c r="R9" s="18">
        <v>6639</v>
      </c>
      <c r="S9" s="69">
        <f t="shared" si="7"/>
        <v>1</v>
      </c>
      <c r="T9" s="76">
        <v>93</v>
      </c>
      <c r="U9" s="104">
        <f t="shared" si="8"/>
        <v>2</v>
      </c>
      <c r="V9" s="76">
        <v>520</v>
      </c>
      <c r="W9" s="114">
        <f t="shared" si="1"/>
        <v>6.5822784810126587</v>
      </c>
      <c r="X9" s="94">
        <f t="shared" si="9"/>
        <v>1</v>
      </c>
      <c r="Y9" s="77">
        <f t="shared" si="12"/>
        <v>12</v>
      </c>
      <c r="Z9" s="105">
        <f t="shared" si="10"/>
        <v>0.92307692307692313</v>
      </c>
      <c r="AA9" s="106">
        <v>0.99</v>
      </c>
      <c r="AB9" s="106">
        <f t="shared" si="11"/>
        <v>0.95653846153846156</v>
      </c>
      <c r="AC9" s="97" t="s">
        <v>7</v>
      </c>
      <c r="AD9" s="19"/>
      <c r="AE9" s="19"/>
      <c r="AF9" s="19"/>
      <c r="AG9" s="19"/>
      <c r="AH9" s="19"/>
    </row>
    <row r="10" spans="1:35" s="20" customFormat="1" ht="15.6" x14ac:dyDescent="0.25">
      <c r="A10" s="21">
        <f t="shared" si="0"/>
        <v>6</v>
      </c>
      <c r="B10" s="73" t="s">
        <v>8</v>
      </c>
      <c r="C10" s="74">
        <v>82</v>
      </c>
      <c r="D10" s="75">
        <v>82</v>
      </c>
      <c r="E10" s="98">
        <f t="shared" si="2"/>
        <v>2</v>
      </c>
      <c r="F10" s="75">
        <v>3478</v>
      </c>
      <c r="G10" s="75">
        <v>3478</v>
      </c>
      <c r="H10" s="99">
        <f t="shared" si="3"/>
        <v>2</v>
      </c>
      <c r="I10" s="76">
        <v>249</v>
      </c>
      <c r="J10" s="76">
        <v>249</v>
      </c>
      <c r="K10" s="100">
        <f t="shared" si="4"/>
        <v>2</v>
      </c>
      <c r="L10" s="102">
        <v>226</v>
      </c>
      <c r="M10" s="89">
        <v>226</v>
      </c>
      <c r="N10" s="101">
        <f t="shared" si="5"/>
        <v>1</v>
      </c>
      <c r="O10" s="91">
        <v>1001</v>
      </c>
      <c r="P10" s="76">
        <v>1027</v>
      </c>
      <c r="Q10" s="101">
        <f t="shared" si="6"/>
        <v>1</v>
      </c>
      <c r="R10" s="18">
        <v>5479</v>
      </c>
      <c r="S10" s="69">
        <f t="shared" si="7"/>
        <v>1</v>
      </c>
      <c r="T10" s="76">
        <v>100</v>
      </c>
      <c r="U10" s="104">
        <f t="shared" si="8"/>
        <v>2</v>
      </c>
      <c r="V10" s="76">
        <v>1036</v>
      </c>
      <c r="W10" s="114">
        <f t="shared" si="1"/>
        <v>12.634146341463415</v>
      </c>
      <c r="X10" s="94">
        <f t="shared" si="9"/>
        <v>2</v>
      </c>
      <c r="Y10" s="77">
        <f t="shared" si="12"/>
        <v>13</v>
      </c>
      <c r="Z10" s="105">
        <f t="shared" si="10"/>
        <v>1</v>
      </c>
      <c r="AA10" s="106">
        <v>1</v>
      </c>
      <c r="AB10" s="106">
        <f t="shared" si="11"/>
        <v>1</v>
      </c>
      <c r="AC10" s="97" t="s">
        <v>8</v>
      </c>
      <c r="AD10" s="19"/>
      <c r="AE10" s="19"/>
      <c r="AF10" s="19"/>
      <c r="AG10" s="19"/>
      <c r="AH10" s="19"/>
    </row>
    <row r="11" spans="1:35" s="20" customFormat="1" ht="15.6" x14ac:dyDescent="0.25">
      <c r="A11" s="21">
        <f t="shared" si="0"/>
        <v>7</v>
      </c>
      <c r="B11" s="73" t="s">
        <v>9</v>
      </c>
      <c r="C11" s="74">
        <v>67</v>
      </c>
      <c r="D11" s="75">
        <v>65</v>
      </c>
      <c r="E11" s="98">
        <f t="shared" si="2"/>
        <v>2</v>
      </c>
      <c r="F11" s="75">
        <v>2445</v>
      </c>
      <c r="G11" s="75">
        <v>2445</v>
      </c>
      <c r="H11" s="99">
        <f t="shared" si="3"/>
        <v>2</v>
      </c>
      <c r="I11" s="76">
        <v>186</v>
      </c>
      <c r="J11" s="76">
        <v>186</v>
      </c>
      <c r="K11" s="100">
        <f t="shared" si="4"/>
        <v>2</v>
      </c>
      <c r="L11" s="102">
        <v>42</v>
      </c>
      <c r="M11" s="89">
        <v>42</v>
      </c>
      <c r="N11" s="101">
        <f t="shared" si="5"/>
        <v>1</v>
      </c>
      <c r="O11" s="90">
        <v>864</v>
      </c>
      <c r="P11" s="76">
        <v>864</v>
      </c>
      <c r="Q11" s="101">
        <f t="shared" si="6"/>
        <v>1</v>
      </c>
      <c r="R11" s="18">
        <v>1452</v>
      </c>
      <c r="S11" s="69">
        <f t="shared" si="7"/>
        <v>1</v>
      </c>
      <c r="T11" s="76">
        <v>65</v>
      </c>
      <c r="U11" s="104">
        <f t="shared" si="8"/>
        <v>0</v>
      </c>
      <c r="V11" s="76">
        <v>139</v>
      </c>
      <c r="W11" s="114">
        <f t="shared" si="1"/>
        <v>2.1384615384615384</v>
      </c>
      <c r="X11" s="94">
        <f t="shared" si="9"/>
        <v>0</v>
      </c>
      <c r="Y11" s="77">
        <f t="shared" si="12"/>
        <v>9</v>
      </c>
      <c r="Z11" s="105">
        <f t="shared" si="10"/>
        <v>0.69230769230769229</v>
      </c>
      <c r="AA11" s="106">
        <v>0.93300000000000005</v>
      </c>
      <c r="AB11" s="106">
        <f t="shared" si="11"/>
        <v>0.81265384615384617</v>
      </c>
      <c r="AC11" s="97" t="s">
        <v>9</v>
      </c>
      <c r="AD11" s="19"/>
      <c r="AE11" s="19"/>
      <c r="AF11" s="19"/>
      <c r="AG11" s="19"/>
      <c r="AH11" s="19"/>
    </row>
    <row r="12" spans="1:35" s="20" customFormat="1" ht="15.6" x14ac:dyDescent="0.25">
      <c r="A12" s="17">
        <f t="shared" si="0"/>
        <v>8</v>
      </c>
      <c r="B12" s="73" t="s">
        <v>10</v>
      </c>
      <c r="C12" s="74">
        <v>106</v>
      </c>
      <c r="D12" s="75">
        <v>96</v>
      </c>
      <c r="E12" s="98">
        <f t="shared" si="2"/>
        <v>2</v>
      </c>
      <c r="F12" s="75">
        <v>2926</v>
      </c>
      <c r="G12" s="75">
        <v>2926</v>
      </c>
      <c r="H12" s="99">
        <f t="shared" si="3"/>
        <v>2</v>
      </c>
      <c r="I12" s="76">
        <v>242</v>
      </c>
      <c r="J12" s="76">
        <v>242</v>
      </c>
      <c r="K12" s="100">
        <f t="shared" si="4"/>
        <v>2</v>
      </c>
      <c r="L12" s="102">
        <v>1289</v>
      </c>
      <c r="M12" s="89">
        <v>1294</v>
      </c>
      <c r="N12" s="101">
        <f t="shared" si="5"/>
        <v>1</v>
      </c>
      <c r="O12" s="90">
        <v>3152</v>
      </c>
      <c r="P12" s="76">
        <v>3174</v>
      </c>
      <c r="Q12" s="101">
        <f t="shared" si="6"/>
        <v>1</v>
      </c>
      <c r="R12" s="18">
        <v>779</v>
      </c>
      <c r="S12" s="69">
        <f t="shared" si="7"/>
        <v>1</v>
      </c>
      <c r="T12" s="76">
        <v>64</v>
      </c>
      <c r="U12" s="104">
        <f t="shared" si="8"/>
        <v>0</v>
      </c>
      <c r="V12" s="76">
        <v>555</v>
      </c>
      <c r="W12" s="114">
        <f t="shared" si="1"/>
        <v>5.78125</v>
      </c>
      <c r="X12" s="94">
        <f t="shared" si="9"/>
        <v>1</v>
      </c>
      <c r="Y12" s="77">
        <f t="shared" si="12"/>
        <v>10</v>
      </c>
      <c r="Z12" s="105">
        <f t="shared" si="10"/>
        <v>0.76923076923076927</v>
      </c>
      <c r="AA12" s="106">
        <v>0.92200000000000004</v>
      </c>
      <c r="AB12" s="106">
        <f t="shared" si="11"/>
        <v>0.84561538461538466</v>
      </c>
      <c r="AC12" s="97" t="s">
        <v>10</v>
      </c>
      <c r="AD12" s="19"/>
      <c r="AE12" s="19"/>
      <c r="AF12" s="19"/>
      <c r="AG12" s="19"/>
      <c r="AH12" s="19"/>
    </row>
    <row r="13" spans="1:35" s="20" customFormat="1" ht="15.6" x14ac:dyDescent="0.25">
      <c r="A13" s="21">
        <f t="shared" si="0"/>
        <v>9</v>
      </c>
      <c r="B13" s="73" t="s">
        <v>11</v>
      </c>
      <c r="C13" s="74">
        <v>44</v>
      </c>
      <c r="D13" s="75">
        <v>43</v>
      </c>
      <c r="E13" s="98">
        <f t="shared" si="2"/>
        <v>2</v>
      </c>
      <c r="F13" s="75">
        <v>1203</v>
      </c>
      <c r="G13" s="75">
        <v>1203</v>
      </c>
      <c r="H13" s="99">
        <f t="shared" si="3"/>
        <v>2</v>
      </c>
      <c r="I13" s="76">
        <v>102</v>
      </c>
      <c r="J13" s="76">
        <v>102</v>
      </c>
      <c r="K13" s="100">
        <f t="shared" si="4"/>
        <v>2</v>
      </c>
      <c r="L13" s="102">
        <v>191</v>
      </c>
      <c r="M13" s="89">
        <v>191</v>
      </c>
      <c r="N13" s="101">
        <f t="shared" si="5"/>
        <v>1</v>
      </c>
      <c r="O13" s="90">
        <v>1459</v>
      </c>
      <c r="P13" s="76">
        <v>1454</v>
      </c>
      <c r="Q13" s="101">
        <f t="shared" si="6"/>
        <v>1</v>
      </c>
      <c r="R13" s="18">
        <v>2326</v>
      </c>
      <c r="S13" s="69">
        <f t="shared" si="7"/>
        <v>1</v>
      </c>
      <c r="T13" s="76">
        <v>97</v>
      </c>
      <c r="U13" s="104">
        <f t="shared" si="8"/>
        <v>2</v>
      </c>
      <c r="V13" s="76">
        <v>309</v>
      </c>
      <c r="W13" s="114">
        <f t="shared" si="1"/>
        <v>7.1860465116279073</v>
      </c>
      <c r="X13" s="94">
        <f t="shared" si="9"/>
        <v>1</v>
      </c>
      <c r="Y13" s="77">
        <f t="shared" si="12"/>
        <v>12</v>
      </c>
      <c r="Z13" s="105">
        <f t="shared" si="10"/>
        <v>0.92307692307692313</v>
      </c>
      <c r="AA13" s="106">
        <v>0.97699999999999998</v>
      </c>
      <c r="AB13" s="106">
        <f t="shared" si="11"/>
        <v>0.95003846153846161</v>
      </c>
      <c r="AC13" s="97" t="s">
        <v>11</v>
      </c>
    </row>
    <row r="14" spans="1:35" s="20" customFormat="1" ht="15.6" x14ac:dyDescent="0.25">
      <c r="A14" s="21">
        <f t="shared" si="0"/>
        <v>10</v>
      </c>
      <c r="B14" s="73" t="s">
        <v>12</v>
      </c>
      <c r="C14" s="74">
        <v>23</v>
      </c>
      <c r="D14" s="75">
        <v>21</v>
      </c>
      <c r="E14" s="98">
        <f t="shared" si="2"/>
        <v>2</v>
      </c>
      <c r="F14" s="75">
        <v>1109</v>
      </c>
      <c r="G14" s="75">
        <v>1109</v>
      </c>
      <c r="H14" s="99">
        <f t="shared" si="3"/>
        <v>2</v>
      </c>
      <c r="I14" s="76">
        <v>66</v>
      </c>
      <c r="J14" s="76">
        <v>66</v>
      </c>
      <c r="K14" s="100">
        <f t="shared" si="4"/>
        <v>2</v>
      </c>
      <c r="L14" s="102">
        <v>47</v>
      </c>
      <c r="M14" s="89">
        <v>47</v>
      </c>
      <c r="N14" s="101">
        <f t="shared" si="5"/>
        <v>1</v>
      </c>
      <c r="O14" s="91">
        <v>576</v>
      </c>
      <c r="P14" s="76">
        <v>604</v>
      </c>
      <c r="Q14" s="101">
        <f t="shared" si="6"/>
        <v>1</v>
      </c>
      <c r="R14" s="18">
        <v>1536</v>
      </c>
      <c r="S14" s="69">
        <f t="shared" si="7"/>
        <v>1</v>
      </c>
      <c r="T14" s="76">
        <v>88</v>
      </c>
      <c r="U14" s="104">
        <f t="shared" si="8"/>
        <v>1</v>
      </c>
      <c r="V14" s="76">
        <v>140</v>
      </c>
      <c r="W14" s="114">
        <f t="shared" si="1"/>
        <v>6.666666666666667</v>
      </c>
      <c r="X14" s="94">
        <f t="shared" si="9"/>
        <v>1</v>
      </c>
      <c r="Y14" s="77">
        <f t="shared" si="12"/>
        <v>11</v>
      </c>
      <c r="Z14" s="105">
        <f t="shared" si="10"/>
        <v>0.84615384615384615</v>
      </c>
      <c r="AA14" s="106">
        <v>0.97</v>
      </c>
      <c r="AB14" s="106">
        <f t="shared" si="11"/>
        <v>0.908076923076923</v>
      </c>
      <c r="AC14" s="97" t="s">
        <v>12</v>
      </c>
      <c r="AD14" s="19"/>
      <c r="AE14" s="19"/>
      <c r="AF14" s="19"/>
      <c r="AG14" s="19"/>
      <c r="AH14" s="19"/>
    </row>
    <row r="15" spans="1:35" s="19" customFormat="1" ht="15.6" x14ac:dyDescent="0.25">
      <c r="A15" s="21">
        <f t="shared" si="0"/>
        <v>11</v>
      </c>
      <c r="B15" s="73" t="s">
        <v>13</v>
      </c>
      <c r="C15" s="74">
        <v>39</v>
      </c>
      <c r="D15" s="75">
        <v>37</v>
      </c>
      <c r="E15" s="98">
        <f t="shared" si="2"/>
        <v>2</v>
      </c>
      <c r="F15" s="75">
        <v>1731</v>
      </c>
      <c r="G15" s="75">
        <v>1731</v>
      </c>
      <c r="H15" s="99">
        <f t="shared" si="3"/>
        <v>2</v>
      </c>
      <c r="I15" s="76">
        <v>154</v>
      </c>
      <c r="J15" s="76">
        <v>154</v>
      </c>
      <c r="K15" s="100">
        <f t="shared" si="4"/>
        <v>2</v>
      </c>
      <c r="L15" s="102">
        <v>88</v>
      </c>
      <c r="M15" s="89">
        <v>88</v>
      </c>
      <c r="N15" s="101">
        <f t="shared" si="5"/>
        <v>1</v>
      </c>
      <c r="O15" s="90">
        <v>746</v>
      </c>
      <c r="P15" s="76">
        <v>747</v>
      </c>
      <c r="Q15" s="101">
        <f t="shared" si="6"/>
        <v>1</v>
      </c>
      <c r="R15" s="18">
        <v>7621</v>
      </c>
      <c r="S15" s="69">
        <f t="shared" si="7"/>
        <v>1</v>
      </c>
      <c r="T15" s="76">
        <v>90</v>
      </c>
      <c r="U15" s="104">
        <f t="shared" si="8"/>
        <v>2</v>
      </c>
      <c r="V15" s="76">
        <v>302</v>
      </c>
      <c r="W15" s="114">
        <f t="shared" si="1"/>
        <v>8.1621621621621614</v>
      </c>
      <c r="X15" s="94">
        <f t="shared" si="9"/>
        <v>2</v>
      </c>
      <c r="Y15" s="77">
        <f t="shared" si="12"/>
        <v>13</v>
      </c>
      <c r="Z15" s="105">
        <f t="shared" si="10"/>
        <v>1</v>
      </c>
      <c r="AA15" s="106">
        <v>0.97499999999999998</v>
      </c>
      <c r="AB15" s="106">
        <f t="shared" si="11"/>
        <v>0.98750000000000004</v>
      </c>
      <c r="AC15" s="97" t="s">
        <v>13</v>
      </c>
      <c r="AD15" s="20"/>
      <c r="AE15" s="20"/>
      <c r="AF15" s="20"/>
      <c r="AG15" s="20"/>
      <c r="AH15" s="20"/>
    </row>
    <row r="16" spans="1:35" s="19" customFormat="1" ht="15.6" x14ac:dyDescent="0.25">
      <c r="A16" s="21">
        <f t="shared" si="0"/>
        <v>12</v>
      </c>
      <c r="B16" s="73" t="s">
        <v>14</v>
      </c>
      <c r="C16" s="74">
        <v>17</v>
      </c>
      <c r="D16" s="75">
        <v>15</v>
      </c>
      <c r="E16" s="98">
        <f t="shared" si="2"/>
        <v>2</v>
      </c>
      <c r="F16" s="75">
        <v>700</v>
      </c>
      <c r="G16" s="75">
        <v>700</v>
      </c>
      <c r="H16" s="99">
        <f t="shared" si="3"/>
        <v>2</v>
      </c>
      <c r="I16" s="76">
        <v>61</v>
      </c>
      <c r="J16" s="76">
        <v>61</v>
      </c>
      <c r="K16" s="100">
        <f t="shared" si="4"/>
        <v>2</v>
      </c>
      <c r="L16" s="102">
        <v>45</v>
      </c>
      <c r="M16" s="89">
        <v>45</v>
      </c>
      <c r="N16" s="101">
        <f t="shared" si="5"/>
        <v>1</v>
      </c>
      <c r="O16" s="90">
        <v>260</v>
      </c>
      <c r="P16" s="76">
        <v>260</v>
      </c>
      <c r="Q16" s="101">
        <f t="shared" si="6"/>
        <v>1</v>
      </c>
      <c r="R16" s="18">
        <v>1111</v>
      </c>
      <c r="S16" s="69">
        <f t="shared" si="7"/>
        <v>1</v>
      </c>
      <c r="T16" s="76">
        <v>96</v>
      </c>
      <c r="U16" s="104">
        <f t="shared" si="8"/>
        <v>2</v>
      </c>
      <c r="V16" s="76">
        <v>184</v>
      </c>
      <c r="W16" s="114">
        <f t="shared" si="1"/>
        <v>12.266666666666667</v>
      </c>
      <c r="X16" s="94">
        <f>IF(W16&gt;=8,2,IF(W16&gt;=4,1,0))</f>
        <v>2</v>
      </c>
      <c r="Y16" s="77">
        <f>E16+H16+K16+N16+Q16+S16+U16+X16</f>
        <v>13</v>
      </c>
      <c r="Z16" s="105">
        <f t="shared" si="10"/>
        <v>1</v>
      </c>
      <c r="AA16" s="106">
        <v>1</v>
      </c>
      <c r="AB16" s="106">
        <f t="shared" si="11"/>
        <v>1</v>
      </c>
      <c r="AC16" s="97" t="s">
        <v>14</v>
      </c>
    </row>
    <row r="17" spans="1:35" s="22" customFormat="1" ht="15.6" x14ac:dyDescent="0.25">
      <c r="A17" s="21">
        <f t="shared" si="0"/>
        <v>13</v>
      </c>
      <c r="B17" s="73" t="s">
        <v>15</v>
      </c>
      <c r="C17" s="74">
        <v>33</v>
      </c>
      <c r="D17" s="75">
        <v>25</v>
      </c>
      <c r="E17" s="98">
        <f t="shared" si="2"/>
        <v>2</v>
      </c>
      <c r="F17" s="75">
        <v>1242</v>
      </c>
      <c r="G17" s="75">
        <v>1245</v>
      </c>
      <c r="H17" s="99">
        <f t="shared" si="3"/>
        <v>2</v>
      </c>
      <c r="I17" s="76">
        <v>81</v>
      </c>
      <c r="J17" s="76">
        <v>81</v>
      </c>
      <c r="K17" s="100">
        <f t="shared" si="4"/>
        <v>2</v>
      </c>
      <c r="L17" s="102">
        <v>81</v>
      </c>
      <c r="M17" s="89">
        <v>84</v>
      </c>
      <c r="N17" s="101">
        <f t="shared" si="5"/>
        <v>1</v>
      </c>
      <c r="O17" s="91">
        <v>370</v>
      </c>
      <c r="P17" s="76">
        <v>376</v>
      </c>
      <c r="Q17" s="101">
        <f t="shared" si="6"/>
        <v>1</v>
      </c>
      <c r="R17" s="18">
        <v>1869</v>
      </c>
      <c r="S17" s="69">
        <f t="shared" si="7"/>
        <v>1</v>
      </c>
      <c r="T17" s="76">
        <v>74</v>
      </c>
      <c r="U17" s="104">
        <f t="shared" si="8"/>
        <v>0</v>
      </c>
      <c r="V17" s="76">
        <v>110</v>
      </c>
      <c r="W17" s="114">
        <f t="shared" si="1"/>
        <v>4.4000000000000004</v>
      </c>
      <c r="X17" s="94">
        <f t="shared" si="9"/>
        <v>1</v>
      </c>
      <c r="Y17" s="77">
        <f t="shared" si="12"/>
        <v>10</v>
      </c>
      <c r="Z17" s="105">
        <f t="shared" si="10"/>
        <v>0.76923076923076927</v>
      </c>
      <c r="AA17" s="106">
        <v>0.89400000000000002</v>
      </c>
      <c r="AB17" s="106">
        <f t="shared" si="11"/>
        <v>0.83161538461538465</v>
      </c>
      <c r="AC17" s="97" t="s">
        <v>15</v>
      </c>
      <c r="AD17" s="19"/>
      <c r="AE17" s="19"/>
      <c r="AF17" s="19"/>
      <c r="AG17" s="19"/>
      <c r="AH17" s="19"/>
    </row>
    <row r="18" spans="1:35" s="19" customFormat="1" ht="15.6" x14ac:dyDescent="0.25">
      <c r="A18" s="21">
        <f t="shared" si="0"/>
        <v>14</v>
      </c>
      <c r="B18" s="73" t="s">
        <v>16</v>
      </c>
      <c r="C18" s="74">
        <v>76</v>
      </c>
      <c r="D18" s="75">
        <v>71</v>
      </c>
      <c r="E18" s="98">
        <f t="shared" si="2"/>
        <v>2</v>
      </c>
      <c r="F18" s="75">
        <v>2566</v>
      </c>
      <c r="G18" s="75">
        <v>2566</v>
      </c>
      <c r="H18" s="99">
        <f t="shared" si="3"/>
        <v>2</v>
      </c>
      <c r="I18" s="76">
        <v>170</v>
      </c>
      <c r="J18" s="76">
        <v>170</v>
      </c>
      <c r="K18" s="100">
        <f t="shared" si="4"/>
        <v>2</v>
      </c>
      <c r="L18" s="102">
        <v>116</v>
      </c>
      <c r="M18" s="89">
        <v>116</v>
      </c>
      <c r="N18" s="101">
        <f t="shared" si="5"/>
        <v>1</v>
      </c>
      <c r="O18" s="92">
        <v>810</v>
      </c>
      <c r="P18" s="76">
        <v>786</v>
      </c>
      <c r="Q18" s="101">
        <f t="shared" si="6"/>
        <v>1</v>
      </c>
      <c r="R18" s="18">
        <v>4207</v>
      </c>
      <c r="S18" s="69">
        <f t="shared" si="7"/>
        <v>1</v>
      </c>
      <c r="T18" s="76">
        <v>90</v>
      </c>
      <c r="U18" s="104">
        <f t="shared" si="8"/>
        <v>2</v>
      </c>
      <c r="V18" s="76">
        <v>328</v>
      </c>
      <c r="W18" s="114">
        <f t="shared" si="1"/>
        <v>4.619718309859155</v>
      </c>
      <c r="X18" s="94">
        <v>1</v>
      </c>
      <c r="Y18" s="77">
        <f t="shared" si="12"/>
        <v>12</v>
      </c>
      <c r="Z18" s="105">
        <f t="shared" si="10"/>
        <v>0.92307692307692313</v>
      </c>
      <c r="AA18" s="106">
        <v>0.97799999999999998</v>
      </c>
      <c r="AB18" s="106">
        <f t="shared" si="11"/>
        <v>0.95053846153846155</v>
      </c>
      <c r="AC18" s="97" t="s">
        <v>16</v>
      </c>
    </row>
    <row r="19" spans="1:35" s="19" customFormat="1" ht="15.6" x14ac:dyDescent="0.25">
      <c r="A19" s="17">
        <f t="shared" si="0"/>
        <v>15</v>
      </c>
      <c r="B19" s="73" t="s">
        <v>17</v>
      </c>
      <c r="C19" s="74">
        <v>38</v>
      </c>
      <c r="D19" s="75">
        <v>38</v>
      </c>
      <c r="E19" s="98">
        <f t="shared" si="2"/>
        <v>2</v>
      </c>
      <c r="F19" s="75">
        <v>2077</v>
      </c>
      <c r="G19" s="75">
        <v>2077</v>
      </c>
      <c r="H19" s="99">
        <f t="shared" si="3"/>
        <v>2</v>
      </c>
      <c r="I19" s="76">
        <v>159</v>
      </c>
      <c r="J19" s="76">
        <v>159</v>
      </c>
      <c r="K19" s="100">
        <f t="shared" si="4"/>
        <v>2</v>
      </c>
      <c r="L19" s="102">
        <v>64</v>
      </c>
      <c r="M19" s="89">
        <v>66</v>
      </c>
      <c r="N19" s="101">
        <f t="shared" si="5"/>
        <v>1</v>
      </c>
      <c r="O19" s="90">
        <v>696</v>
      </c>
      <c r="P19" s="76">
        <v>696</v>
      </c>
      <c r="Q19" s="101">
        <f t="shared" si="6"/>
        <v>1</v>
      </c>
      <c r="R19" s="18">
        <v>2140</v>
      </c>
      <c r="S19" s="69">
        <f t="shared" si="7"/>
        <v>1</v>
      </c>
      <c r="T19" s="76">
        <v>100</v>
      </c>
      <c r="U19" s="104">
        <f t="shared" si="8"/>
        <v>2</v>
      </c>
      <c r="V19" s="76">
        <v>360</v>
      </c>
      <c r="W19" s="114">
        <f t="shared" si="1"/>
        <v>9.473684210526315</v>
      </c>
      <c r="X19" s="94">
        <f t="shared" si="9"/>
        <v>2</v>
      </c>
      <c r="Y19" s="77">
        <f t="shared" si="12"/>
        <v>13</v>
      </c>
      <c r="Z19" s="105">
        <f t="shared" si="10"/>
        <v>1</v>
      </c>
      <c r="AA19" s="106">
        <v>0.97099999999999997</v>
      </c>
      <c r="AB19" s="106">
        <f t="shared" si="11"/>
        <v>0.98550000000000004</v>
      </c>
      <c r="AC19" s="97" t="s">
        <v>17</v>
      </c>
      <c r="AD19" s="20"/>
      <c r="AE19" s="20"/>
      <c r="AF19" s="20"/>
      <c r="AG19" s="20"/>
      <c r="AH19" s="20"/>
    </row>
    <row r="20" spans="1:35" s="19" customFormat="1" ht="15.6" x14ac:dyDescent="0.25">
      <c r="A20" s="21">
        <f t="shared" si="0"/>
        <v>16</v>
      </c>
      <c r="B20" s="73" t="s">
        <v>18</v>
      </c>
      <c r="C20" s="74">
        <v>134</v>
      </c>
      <c r="D20" s="75">
        <v>131</v>
      </c>
      <c r="E20" s="98">
        <f t="shared" si="2"/>
        <v>2</v>
      </c>
      <c r="F20" s="75">
        <v>4330</v>
      </c>
      <c r="G20" s="75">
        <v>4392</v>
      </c>
      <c r="H20" s="99">
        <f t="shared" si="3"/>
        <v>2</v>
      </c>
      <c r="I20" s="76">
        <v>382</v>
      </c>
      <c r="J20" s="76">
        <v>383</v>
      </c>
      <c r="K20" s="100">
        <f t="shared" si="4"/>
        <v>2</v>
      </c>
      <c r="L20" s="102">
        <v>291</v>
      </c>
      <c r="M20" s="89">
        <v>298</v>
      </c>
      <c r="N20" s="101">
        <f t="shared" si="5"/>
        <v>1</v>
      </c>
      <c r="O20" s="90">
        <v>2664</v>
      </c>
      <c r="P20" s="76">
        <v>2686</v>
      </c>
      <c r="Q20" s="101">
        <f t="shared" si="6"/>
        <v>1</v>
      </c>
      <c r="R20" s="18">
        <v>6260</v>
      </c>
      <c r="S20" s="69">
        <f t="shared" si="7"/>
        <v>1</v>
      </c>
      <c r="T20" s="76">
        <v>96</v>
      </c>
      <c r="U20" s="104">
        <f t="shared" si="8"/>
        <v>2</v>
      </c>
      <c r="V20" s="76">
        <v>1281</v>
      </c>
      <c r="W20" s="114">
        <f t="shared" si="1"/>
        <v>9.778625954198473</v>
      </c>
      <c r="X20" s="94">
        <f t="shared" si="9"/>
        <v>2</v>
      </c>
      <c r="Y20" s="77">
        <f t="shared" si="12"/>
        <v>13</v>
      </c>
      <c r="Z20" s="105">
        <f t="shared" si="10"/>
        <v>1</v>
      </c>
      <c r="AA20" s="106">
        <v>0.96299999999999997</v>
      </c>
      <c r="AB20" s="106">
        <f t="shared" si="11"/>
        <v>0.98150000000000004</v>
      </c>
      <c r="AC20" s="97" t="s">
        <v>18</v>
      </c>
    </row>
    <row r="21" spans="1:35" s="19" customFormat="1" ht="15.6" x14ac:dyDescent="0.25">
      <c r="A21" s="21">
        <f t="shared" si="0"/>
        <v>17</v>
      </c>
      <c r="B21" s="73" t="s">
        <v>19</v>
      </c>
      <c r="C21" s="74">
        <v>43</v>
      </c>
      <c r="D21" s="75">
        <v>41</v>
      </c>
      <c r="E21" s="98">
        <f t="shared" si="2"/>
        <v>2</v>
      </c>
      <c r="F21" s="75">
        <v>2562</v>
      </c>
      <c r="G21" s="75">
        <v>2562</v>
      </c>
      <c r="H21" s="99">
        <f t="shared" si="3"/>
        <v>2</v>
      </c>
      <c r="I21" s="76">
        <v>198</v>
      </c>
      <c r="J21" s="76">
        <v>198</v>
      </c>
      <c r="K21" s="100">
        <f t="shared" si="4"/>
        <v>2</v>
      </c>
      <c r="L21" s="102">
        <v>218</v>
      </c>
      <c r="M21" s="89">
        <v>214</v>
      </c>
      <c r="N21" s="101">
        <f t="shared" si="5"/>
        <v>1</v>
      </c>
      <c r="O21" s="90">
        <v>952</v>
      </c>
      <c r="P21" s="76">
        <v>926</v>
      </c>
      <c r="Q21" s="101">
        <f t="shared" si="6"/>
        <v>1</v>
      </c>
      <c r="R21" s="18">
        <v>2254</v>
      </c>
      <c r="S21" s="69">
        <f t="shared" si="7"/>
        <v>1</v>
      </c>
      <c r="T21" s="76">
        <v>33</v>
      </c>
      <c r="U21" s="104">
        <f t="shared" si="8"/>
        <v>0</v>
      </c>
      <c r="V21" s="76">
        <v>122</v>
      </c>
      <c r="W21" s="114">
        <f t="shared" si="1"/>
        <v>2.975609756097561</v>
      </c>
      <c r="X21" s="94">
        <f t="shared" si="9"/>
        <v>0</v>
      </c>
      <c r="Y21" s="77">
        <f t="shared" si="12"/>
        <v>9</v>
      </c>
      <c r="Z21" s="105">
        <f t="shared" si="10"/>
        <v>0.69230769230769229</v>
      </c>
      <c r="AA21" s="106">
        <v>0.94499999999999995</v>
      </c>
      <c r="AB21" s="106">
        <f t="shared" si="11"/>
        <v>0.81865384615384618</v>
      </c>
      <c r="AC21" s="97" t="s">
        <v>19</v>
      </c>
    </row>
    <row r="22" spans="1:35" s="19" customFormat="1" ht="15.6" x14ac:dyDescent="0.25">
      <c r="A22" s="21">
        <f t="shared" si="0"/>
        <v>18</v>
      </c>
      <c r="B22" s="73" t="s">
        <v>20</v>
      </c>
      <c r="C22" s="74">
        <v>17</v>
      </c>
      <c r="D22" s="75">
        <v>20</v>
      </c>
      <c r="E22" s="98">
        <f t="shared" si="2"/>
        <v>2</v>
      </c>
      <c r="F22" s="75">
        <v>703</v>
      </c>
      <c r="G22" s="75">
        <v>690</v>
      </c>
      <c r="H22" s="99">
        <f t="shared" si="3"/>
        <v>2</v>
      </c>
      <c r="I22" s="76">
        <v>46</v>
      </c>
      <c r="J22" s="76">
        <v>46</v>
      </c>
      <c r="K22" s="100">
        <f t="shared" si="4"/>
        <v>2</v>
      </c>
      <c r="L22" s="102">
        <v>46</v>
      </c>
      <c r="M22" s="89">
        <v>46</v>
      </c>
      <c r="N22" s="101">
        <f t="shared" si="5"/>
        <v>1</v>
      </c>
      <c r="O22" s="90">
        <v>234</v>
      </c>
      <c r="P22" s="76">
        <v>234</v>
      </c>
      <c r="Q22" s="101">
        <f t="shared" si="6"/>
        <v>1</v>
      </c>
      <c r="R22" s="18">
        <v>456</v>
      </c>
      <c r="S22" s="69">
        <f t="shared" si="7"/>
        <v>1</v>
      </c>
      <c r="T22" s="76">
        <v>90</v>
      </c>
      <c r="U22" s="104">
        <f t="shared" si="8"/>
        <v>2</v>
      </c>
      <c r="V22" s="76">
        <v>63</v>
      </c>
      <c r="W22" s="114">
        <f t="shared" si="1"/>
        <v>3.15</v>
      </c>
      <c r="X22" s="94">
        <f t="shared" si="9"/>
        <v>0</v>
      </c>
      <c r="Y22" s="77">
        <f t="shared" si="12"/>
        <v>11</v>
      </c>
      <c r="Z22" s="105">
        <f t="shared" si="10"/>
        <v>0.84615384615384615</v>
      </c>
      <c r="AA22" s="106">
        <v>0.92</v>
      </c>
      <c r="AB22" s="106">
        <f t="shared" si="11"/>
        <v>0.88307692307692309</v>
      </c>
      <c r="AC22" s="97" t="s">
        <v>20</v>
      </c>
    </row>
    <row r="23" spans="1:35" s="19" customFormat="1" ht="15.6" x14ac:dyDescent="0.25">
      <c r="A23" s="21">
        <f t="shared" si="0"/>
        <v>19</v>
      </c>
      <c r="B23" s="73" t="s">
        <v>21</v>
      </c>
      <c r="C23" s="74">
        <v>105</v>
      </c>
      <c r="D23" s="75">
        <v>87</v>
      </c>
      <c r="E23" s="98">
        <f t="shared" si="2"/>
        <v>2</v>
      </c>
      <c r="F23" s="75">
        <v>4435</v>
      </c>
      <c r="G23" s="75">
        <v>4435</v>
      </c>
      <c r="H23" s="99">
        <f t="shared" si="3"/>
        <v>2</v>
      </c>
      <c r="I23" s="76">
        <v>345</v>
      </c>
      <c r="J23" s="76">
        <v>345</v>
      </c>
      <c r="K23" s="100">
        <f t="shared" si="4"/>
        <v>2</v>
      </c>
      <c r="L23" s="102">
        <v>323</v>
      </c>
      <c r="M23" s="89">
        <v>323</v>
      </c>
      <c r="N23" s="101">
        <f t="shared" si="5"/>
        <v>1</v>
      </c>
      <c r="O23" s="93">
        <v>1963</v>
      </c>
      <c r="P23" s="76">
        <v>1987</v>
      </c>
      <c r="Q23" s="101">
        <f t="shared" si="6"/>
        <v>1</v>
      </c>
      <c r="R23" s="18">
        <v>6252</v>
      </c>
      <c r="S23" s="69">
        <f t="shared" si="7"/>
        <v>1</v>
      </c>
      <c r="T23" s="76">
        <v>84</v>
      </c>
      <c r="U23" s="104">
        <f t="shared" si="8"/>
        <v>1</v>
      </c>
      <c r="V23" s="76">
        <v>606</v>
      </c>
      <c r="W23" s="114">
        <f t="shared" si="1"/>
        <v>6.9655172413793105</v>
      </c>
      <c r="X23" s="94">
        <f t="shared" si="9"/>
        <v>1</v>
      </c>
      <c r="Y23" s="77">
        <f t="shared" si="12"/>
        <v>11</v>
      </c>
      <c r="Z23" s="105">
        <f t="shared" si="10"/>
        <v>0.84615384615384615</v>
      </c>
      <c r="AA23" s="106">
        <v>1</v>
      </c>
      <c r="AB23" s="106">
        <f t="shared" si="11"/>
        <v>0.92307692307692313</v>
      </c>
      <c r="AC23" s="97" t="s">
        <v>21</v>
      </c>
    </row>
    <row r="24" spans="1:35" s="19" customFormat="1" ht="15.6" x14ac:dyDescent="0.25">
      <c r="A24" s="21">
        <f t="shared" si="0"/>
        <v>20</v>
      </c>
      <c r="B24" s="73" t="s">
        <v>22</v>
      </c>
      <c r="C24" s="74">
        <v>32</v>
      </c>
      <c r="D24" s="75">
        <v>35</v>
      </c>
      <c r="E24" s="98">
        <f t="shared" si="2"/>
        <v>2</v>
      </c>
      <c r="F24" s="75">
        <v>1299</v>
      </c>
      <c r="G24" s="75">
        <v>1304</v>
      </c>
      <c r="H24" s="99">
        <f t="shared" si="3"/>
        <v>2</v>
      </c>
      <c r="I24" s="103">
        <v>62</v>
      </c>
      <c r="J24" s="76">
        <v>66</v>
      </c>
      <c r="K24" s="100">
        <f t="shared" si="4"/>
        <v>2</v>
      </c>
      <c r="L24" s="102">
        <v>38</v>
      </c>
      <c r="M24" s="89">
        <v>40</v>
      </c>
      <c r="N24" s="101">
        <f t="shared" si="5"/>
        <v>1</v>
      </c>
      <c r="O24" s="90">
        <v>437</v>
      </c>
      <c r="P24" s="76">
        <v>491</v>
      </c>
      <c r="Q24" s="101">
        <f t="shared" si="6"/>
        <v>1</v>
      </c>
      <c r="R24" s="18">
        <v>3081</v>
      </c>
      <c r="S24" s="69">
        <f t="shared" si="7"/>
        <v>1</v>
      </c>
      <c r="T24" s="76">
        <v>85</v>
      </c>
      <c r="U24" s="104">
        <f t="shared" si="8"/>
        <v>1</v>
      </c>
      <c r="V24" s="76">
        <v>2139</v>
      </c>
      <c r="W24" s="114">
        <f t="shared" si="1"/>
        <v>61.114285714285714</v>
      </c>
      <c r="X24" s="94">
        <f t="shared" si="9"/>
        <v>2</v>
      </c>
      <c r="Y24" s="77">
        <f t="shared" si="12"/>
        <v>12</v>
      </c>
      <c r="Z24" s="105">
        <f t="shared" si="10"/>
        <v>0.92307692307692313</v>
      </c>
      <c r="AA24" s="106">
        <v>0.99</v>
      </c>
      <c r="AB24" s="106">
        <f t="shared" si="11"/>
        <v>0.95653846153846156</v>
      </c>
      <c r="AC24" s="97" t="s">
        <v>22</v>
      </c>
    </row>
    <row r="25" spans="1:35" s="19" customFormat="1" ht="15.6" x14ac:dyDescent="0.25">
      <c r="A25" s="21">
        <f t="shared" si="0"/>
        <v>21</v>
      </c>
      <c r="B25" s="73" t="s">
        <v>23</v>
      </c>
      <c r="C25" s="74">
        <v>66</v>
      </c>
      <c r="D25" s="75">
        <v>65</v>
      </c>
      <c r="E25" s="98">
        <f t="shared" si="2"/>
        <v>2</v>
      </c>
      <c r="F25" s="75">
        <v>1807</v>
      </c>
      <c r="G25" s="75">
        <v>1807</v>
      </c>
      <c r="H25" s="99">
        <f t="shared" si="3"/>
        <v>2</v>
      </c>
      <c r="I25" s="76">
        <v>187</v>
      </c>
      <c r="J25" s="76">
        <v>190</v>
      </c>
      <c r="K25" s="100">
        <f t="shared" si="4"/>
        <v>2</v>
      </c>
      <c r="L25" s="102">
        <v>187</v>
      </c>
      <c r="M25" s="89">
        <v>204</v>
      </c>
      <c r="N25" s="101">
        <f t="shared" si="5"/>
        <v>1</v>
      </c>
      <c r="O25" s="90">
        <v>2152</v>
      </c>
      <c r="P25" s="76">
        <v>2208</v>
      </c>
      <c r="Q25" s="101">
        <f t="shared" si="6"/>
        <v>1</v>
      </c>
      <c r="R25" s="18">
        <v>1026</v>
      </c>
      <c r="S25" s="69">
        <f t="shared" si="7"/>
        <v>1</v>
      </c>
      <c r="T25" s="76">
        <v>57</v>
      </c>
      <c r="U25" s="104">
        <f t="shared" si="8"/>
        <v>0</v>
      </c>
      <c r="V25" s="76">
        <v>167</v>
      </c>
      <c r="W25" s="114">
        <f t="shared" si="1"/>
        <v>2.5692307692307694</v>
      </c>
      <c r="X25" s="94">
        <f t="shared" si="9"/>
        <v>0</v>
      </c>
      <c r="Y25" s="77">
        <f t="shared" si="12"/>
        <v>9</v>
      </c>
      <c r="Z25" s="105">
        <f t="shared" si="10"/>
        <v>0.69230769230769229</v>
      </c>
      <c r="AA25" s="106">
        <v>0.93700000000000006</v>
      </c>
      <c r="AB25" s="106">
        <f t="shared" si="11"/>
        <v>0.81465384615384617</v>
      </c>
      <c r="AC25" s="97" t="s">
        <v>23</v>
      </c>
      <c r="AD25" s="20"/>
      <c r="AE25" s="20"/>
      <c r="AF25" s="20"/>
      <c r="AG25" s="20"/>
      <c r="AH25" s="20"/>
    </row>
    <row r="26" spans="1:35" s="19" customFormat="1" ht="15.6" x14ac:dyDescent="0.25">
      <c r="A26" s="17">
        <f t="shared" si="0"/>
        <v>22</v>
      </c>
      <c r="B26" s="73" t="s">
        <v>24</v>
      </c>
      <c r="C26" s="74">
        <v>25</v>
      </c>
      <c r="D26" s="75">
        <v>21</v>
      </c>
      <c r="E26" s="98">
        <f t="shared" si="2"/>
        <v>2</v>
      </c>
      <c r="F26" s="75">
        <v>902</v>
      </c>
      <c r="G26" s="75">
        <v>890</v>
      </c>
      <c r="H26" s="99">
        <f t="shared" si="3"/>
        <v>2</v>
      </c>
      <c r="I26" s="76">
        <v>55</v>
      </c>
      <c r="J26" s="76">
        <v>57</v>
      </c>
      <c r="K26" s="100">
        <f t="shared" si="4"/>
        <v>2</v>
      </c>
      <c r="L26" s="102">
        <v>41</v>
      </c>
      <c r="M26" s="89">
        <v>41</v>
      </c>
      <c r="N26" s="101">
        <f t="shared" si="5"/>
        <v>1</v>
      </c>
      <c r="O26" s="90">
        <v>500</v>
      </c>
      <c r="P26" s="76">
        <v>521</v>
      </c>
      <c r="Q26" s="101">
        <f t="shared" si="6"/>
        <v>1</v>
      </c>
      <c r="R26" s="18">
        <v>172</v>
      </c>
      <c r="S26" s="69">
        <f t="shared" si="7"/>
        <v>0</v>
      </c>
      <c r="T26" s="76">
        <v>51</v>
      </c>
      <c r="U26" s="104">
        <f t="shared" si="8"/>
        <v>0</v>
      </c>
      <c r="V26" s="76">
        <v>91</v>
      </c>
      <c r="W26" s="114">
        <f t="shared" si="1"/>
        <v>4.333333333333333</v>
      </c>
      <c r="X26" s="94">
        <f t="shared" si="9"/>
        <v>1</v>
      </c>
      <c r="Y26" s="77">
        <f t="shared" si="12"/>
        <v>9</v>
      </c>
      <c r="Z26" s="105">
        <f t="shared" si="10"/>
        <v>0.69230769230769229</v>
      </c>
      <c r="AA26" s="106">
        <v>0.98399999999999999</v>
      </c>
      <c r="AB26" s="106">
        <f t="shared" si="11"/>
        <v>0.83815384615384614</v>
      </c>
      <c r="AC26" s="97" t="s">
        <v>24</v>
      </c>
    </row>
    <row r="27" spans="1:35" s="19" customFormat="1" ht="15.6" x14ac:dyDescent="0.25">
      <c r="A27" s="21">
        <f t="shared" si="0"/>
        <v>23</v>
      </c>
      <c r="B27" s="73" t="s">
        <v>25</v>
      </c>
      <c r="C27" s="74">
        <v>26</v>
      </c>
      <c r="D27" s="75">
        <v>26</v>
      </c>
      <c r="E27" s="98">
        <f t="shared" si="2"/>
        <v>2</v>
      </c>
      <c r="F27" s="75">
        <v>1369</v>
      </c>
      <c r="G27" s="75">
        <v>1369</v>
      </c>
      <c r="H27" s="99">
        <f t="shared" si="3"/>
        <v>2</v>
      </c>
      <c r="I27" s="76">
        <v>94</v>
      </c>
      <c r="J27" s="76">
        <v>94</v>
      </c>
      <c r="K27" s="100">
        <f t="shared" si="4"/>
        <v>2</v>
      </c>
      <c r="L27" s="102">
        <v>15</v>
      </c>
      <c r="M27" s="89">
        <v>15</v>
      </c>
      <c r="N27" s="101">
        <f t="shared" si="5"/>
        <v>1</v>
      </c>
      <c r="O27" s="90">
        <v>887</v>
      </c>
      <c r="P27" s="76">
        <v>887</v>
      </c>
      <c r="Q27" s="101">
        <f t="shared" si="6"/>
        <v>1</v>
      </c>
      <c r="R27" s="18">
        <v>1778</v>
      </c>
      <c r="S27" s="69">
        <f t="shared" si="7"/>
        <v>1</v>
      </c>
      <c r="T27" s="76">
        <v>61</v>
      </c>
      <c r="U27" s="104">
        <f t="shared" si="8"/>
        <v>0</v>
      </c>
      <c r="V27" s="76">
        <v>70</v>
      </c>
      <c r="W27" s="114">
        <f t="shared" si="1"/>
        <v>2.6923076923076925</v>
      </c>
      <c r="X27" s="94">
        <f t="shared" si="9"/>
        <v>0</v>
      </c>
      <c r="Y27" s="77">
        <f t="shared" si="12"/>
        <v>9</v>
      </c>
      <c r="Z27" s="105">
        <f t="shared" si="10"/>
        <v>0.69230769230769229</v>
      </c>
      <c r="AA27" s="106">
        <v>0.95499999999999996</v>
      </c>
      <c r="AB27" s="106">
        <f t="shared" si="11"/>
        <v>0.82365384615384607</v>
      </c>
      <c r="AC27" s="97" t="s">
        <v>25</v>
      </c>
    </row>
    <row r="28" spans="1:35" s="19" customFormat="1" ht="15.6" x14ac:dyDescent="0.25">
      <c r="A28" s="21">
        <f t="shared" si="0"/>
        <v>24</v>
      </c>
      <c r="B28" s="73" t="s">
        <v>26</v>
      </c>
      <c r="C28" s="74">
        <v>40</v>
      </c>
      <c r="D28" s="75">
        <v>39</v>
      </c>
      <c r="E28" s="98">
        <f t="shared" si="2"/>
        <v>2</v>
      </c>
      <c r="F28" s="75">
        <v>1601</v>
      </c>
      <c r="G28" s="75">
        <v>1566</v>
      </c>
      <c r="H28" s="99">
        <f t="shared" si="3"/>
        <v>2</v>
      </c>
      <c r="I28" s="76">
        <v>111</v>
      </c>
      <c r="J28" s="76">
        <v>109</v>
      </c>
      <c r="K28" s="100">
        <f t="shared" si="4"/>
        <v>2</v>
      </c>
      <c r="L28" s="102">
        <v>56</v>
      </c>
      <c r="M28" s="89">
        <v>56</v>
      </c>
      <c r="N28" s="101">
        <f t="shared" si="5"/>
        <v>1</v>
      </c>
      <c r="O28" s="90">
        <v>838</v>
      </c>
      <c r="P28" s="76">
        <v>838</v>
      </c>
      <c r="Q28" s="101">
        <f t="shared" si="6"/>
        <v>1</v>
      </c>
      <c r="R28" s="18">
        <v>1220</v>
      </c>
      <c r="S28" s="69">
        <f t="shared" si="7"/>
        <v>1</v>
      </c>
      <c r="T28" s="76">
        <v>79</v>
      </c>
      <c r="U28" s="104">
        <f t="shared" si="8"/>
        <v>0</v>
      </c>
      <c r="V28" s="76">
        <v>87</v>
      </c>
      <c r="W28" s="114">
        <f t="shared" si="1"/>
        <v>2.2307692307692308</v>
      </c>
      <c r="X28" s="94">
        <f t="shared" si="9"/>
        <v>0</v>
      </c>
      <c r="Y28" s="77">
        <f t="shared" si="12"/>
        <v>9</v>
      </c>
      <c r="Z28" s="105">
        <f t="shared" si="10"/>
        <v>0.69230769230769229</v>
      </c>
      <c r="AA28" s="106">
        <v>0.95599999999999996</v>
      </c>
      <c r="AB28" s="106">
        <f t="shared" si="11"/>
        <v>0.82415384615384613</v>
      </c>
      <c r="AC28" s="97" t="s">
        <v>26</v>
      </c>
    </row>
    <row r="29" spans="1:35" s="19" customFormat="1" ht="15.6" x14ac:dyDescent="0.25">
      <c r="A29" s="21">
        <f t="shared" si="0"/>
        <v>25</v>
      </c>
      <c r="B29" s="73" t="s">
        <v>27</v>
      </c>
      <c r="C29" s="74">
        <v>16</v>
      </c>
      <c r="D29" s="75">
        <v>17</v>
      </c>
      <c r="E29" s="98">
        <f t="shared" si="2"/>
        <v>2</v>
      </c>
      <c r="F29" s="75">
        <v>1425</v>
      </c>
      <c r="G29" s="75">
        <v>1424</v>
      </c>
      <c r="H29" s="99">
        <f t="shared" si="3"/>
        <v>2</v>
      </c>
      <c r="I29" s="76">
        <v>86</v>
      </c>
      <c r="J29" s="76">
        <v>86</v>
      </c>
      <c r="K29" s="100">
        <f t="shared" si="4"/>
        <v>2</v>
      </c>
      <c r="L29" s="102">
        <v>25</v>
      </c>
      <c r="M29" s="89">
        <v>25</v>
      </c>
      <c r="N29" s="101">
        <f t="shared" si="5"/>
        <v>1</v>
      </c>
      <c r="O29" s="90">
        <v>608</v>
      </c>
      <c r="P29" s="76">
        <v>457</v>
      </c>
      <c r="Q29" s="101">
        <f t="shared" si="6"/>
        <v>1</v>
      </c>
      <c r="R29" s="18">
        <v>377</v>
      </c>
      <c r="S29" s="69">
        <f t="shared" si="7"/>
        <v>1</v>
      </c>
      <c r="T29" s="76">
        <v>95</v>
      </c>
      <c r="U29" s="104">
        <f t="shared" si="8"/>
        <v>2</v>
      </c>
      <c r="V29" s="76">
        <v>9</v>
      </c>
      <c r="W29" s="114">
        <f t="shared" si="1"/>
        <v>0.52941176470588236</v>
      </c>
      <c r="X29" s="94">
        <f t="shared" si="9"/>
        <v>0</v>
      </c>
      <c r="Y29" s="77">
        <f t="shared" si="12"/>
        <v>11</v>
      </c>
      <c r="Z29" s="105">
        <f t="shared" si="10"/>
        <v>0.84615384615384615</v>
      </c>
      <c r="AA29" s="106">
        <v>0.96399999999999997</v>
      </c>
      <c r="AB29" s="106">
        <f t="shared" si="11"/>
        <v>0.90507692307692311</v>
      </c>
      <c r="AC29" s="97" t="s">
        <v>27</v>
      </c>
    </row>
    <row r="30" spans="1:35" s="19" customFormat="1" ht="15.6" x14ac:dyDescent="0.25">
      <c r="A30" s="21">
        <f t="shared" si="0"/>
        <v>26</v>
      </c>
      <c r="B30" s="73" t="s">
        <v>28</v>
      </c>
      <c r="C30" s="74">
        <v>22</v>
      </c>
      <c r="D30" s="75">
        <v>21</v>
      </c>
      <c r="E30" s="98">
        <f t="shared" si="2"/>
        <v>2</v>
      </c>
      <c r="F30" s="75">
        <v>1518</v>
      </c>
      <c r="G30" s="75">
        <v>1518</v>
      </c>
      <c r="H30" s="99">
        <f t="shared" si="3"/>
        <v>2</v>
      </c>
      <c r="I30" s="76">
        <v>84</v>
      </c>
      <c r="J30" s="76">
        <v>84</v>
      </c>
      <c r="K30" s="100">
        <f t="shared" si="4"/>
        <v>2</v>
      </c>
      <c r="L30" s="102">
        <v>13</v>
      </c>
      <c r="M30" s="89">
        <v>13</v>
      </c>
      <c r="N30" s="101">
        <f t="shared" si="5"/>
        <v>1</v>
      </c>
      <c r="O30" s="90">
        <v>249</v>
      </c>
      <c r="P30" s="76">
        <v>248</v>
      </c>
      <c r="Q30" s="101">
        <f t="shared" si="6"/>
        <v>1</v>
      </c>
      <c r="R30" s="18">
        <v>493</v>
      </c>
      <c r="S30" s="69">
        <f t="shared" si="7"/>
        <v>1</v>
      </c>
      <c r="T30" s="76">
        <v>95</v>
      </c>
      <c r="U30" s="104">
        <f t="shared" si="8"/>
        <v>2</v>
      </c>
      <c r="V30" s="76">
        <v>164</v>
      </c>
      <c r="W30" s="114">
        <f t="shared" si="1"/>
        <v>7.8095238095238093</v>
      </c>
      <c r="X30" s="94">
        <f t="shared" si="9"/>
        <v>1</v>
      </c>
      <c r="Y30" s="77">
        <f t="shared" si="12"/>
        <v>12</v>
      </c>
      <c r="Z30" s="105">
        <f t="shared" si="10"/>
        <v>0.92307692307692313</v>
      </c>
      <c r="AA30" s="106">
        <v>1</v>
      </c>
      <c r="AB30" s="106">
        <f t="shared" si="11"/>
        <v>0.96153846153846156</v>
      </c>
      <c r="AC30" s="97" t="s">
        <v>28</v>
      </c>
    </row>
    <row r="31" spans="1:35" s="19" customFormat="1" ht="15.6" x14ac:dyDescent="0.25">
      <c r="A31" s="21">
        <f t="shared" si="0"/>
        <v>27</v>
      </c>
      <c r="B31" s="73" t="s">
        <v>29</v>
      </c>
      <c r="C31" s="74">
        <v>20</v>
      </c>
      <c r="D31" s="75">
        <v>19</v>
      </c>
      <c r="E31" s="98">
        <f t="shared" si="2"/>
        <v>2</v>
      </c>
      <c r="F31" s="75">
        <v>958</v>
      </c>
      <c r="G31" s="75">
        <v>981</v>
      </c>
      <c r="H31" s="99">
        <f t="shared" si="3"/>
        <v>2</v>
      </c>
      <c r="I31" s="76">
        <v>58</v>
      </c>
      <c r="J31" s="76">
        <v>59</v>
      </c>
      <c r="K31" s="100">
        <f t="shared" si="4"/>
        <v>2</v>
      </c>
      <c r="L31" s="102">
        <v>15</v>
      </c>
      <c r="M31" s="89">
        <v>15</v>
      </c>
      <c r="N31" s="101">
        <f t="shared" si="5"/>
        <v>1</v>
      </c>
      <c r="O31" s="90">
        <v>368</v>
      </c>
      <c r="P31" s="76">
        <v>362</v>
      </c>
      <c r="Q31" s="101">
        <f t="shared" si="6"/>
        <v>1</v>
      </c>
      <c r="R31" s="18">
        <v>558</v>
      </c>
      <c r="S31" s="69">
        <f t="shared" si="7"/>
        <v>1</v>
      </c>
      <c r="T31" s="76">
        <v>93</v>
      </c>
      <c r="U31" s="104">
        <f t="shared" si="8"/>
        <v>2</v>
      </c>
      <c r="V31" s="76">
        <v>150</v>
      </c>
      <c r="W31" s="114">
        <f t="shared" si="1"/>
        <v>7.8947368421052628</v>
      </c>
      <c r="X31" s="94">
        <f t="shared" si="9"/>
        <v>1</v>
      </c>
      <c r="Y31" s="77">
        <f t="shared" si="12"/>
        <v>12</v>
      </c>
      <c r="Z31" s="105">
        <f t="shared" si="10"/>
        <v>0.92307692307692313</v>
      </c>
      <c r="AA31" s="106">
        <v>1</v>
      </c>
      <c r="AB31" s="106">
        <f t="shared" si="11"/>
        <v>0.96153846153846156</v>
      </c>
      <c r="AC31" s="97" t="s">
        <v>29</v>
      </c>
      <c r="AD31" s="20"/>
      <c r="AE31" s="20"/>
      <c r="AF31" s="20"/>
      <c r="AG31" s="20"/>
      <c r="AH31" s="20"/>
    </row>
    <row r="32" spans="1:35" s="19" customFormat="1" ht="15.6" x14ac:dyDescent="0.3">
      <c r="A32" s="23"/>
      <c r="B32" s="24"/>
      <c r="C32" s="26">
        <f>SUM(C5:C30)</f>
        <v>1435</v>
      </c>
      <c r="D32" s="26">
        <f>SUM(D5:D31)</f>
        <v>1398</v>
      </c>
      <c r="E32" s="110"/>
      <c r="F32" s="108">
        <f>SUM(F5:F31)</f>
        <v>59888</v>
      </c>
      <c r="G32" s="26">
        <f>SUM(G5:G31)</f>
        <v>59917</v>
      </c>
      <c r="H32" s="111"/>
      <c r="I32" s="108">
        <f>SUM(I5:I31)</f>
        <v>4802</v>
      </c>
      <c r="J32" s="26">
        <f>SUM(J5:J31)</f>
        <v>4781</v>
      </c>
      <c r="K32" s="112"/>
      <c r="L32" s="112"/>
      <c r="M32" s="26"/>
      <c r="N32" s="113"/>
      <c r="O32" s="109"/>
      <c r="P32" s="26"/>
      <c r="Q32" s="29"/>
      <c r="R32" s="26"/>
      <c r="S32" s="34"/>
      <c r="T32" s="34"/>
      <c r="U32" s="26"/>
      <c r="V32" s="34"/>
      <c r="W32" s="36"/>
      <c r="X32" s="36"/>
      <c r="Y32" s="36"/>
      <c r="Z32" s="107">
        <f>AVERAGE(Z5:Z31)</f>
        <v>0.86609686609686631</v>
      </c>
      <c r="AA32" s="107">
        <f t="shared" ref="AA32:AB32" si="13">AVERAGE(AA5:AA31)</f>
        <v>0.96837037037037021</v>
      </c>
      <c r="AB32" s="107">
        <f t="shared" si="13"/>
        <v>0.91723361823361804</v>
      </c>
      <c r="AC32" s="34"/>
      <c r="AD32" s="25"/>
      <c r="AE32" s="33"/>
      <c r="AF32" s="33"/>
      <c r="AG32" s="35"/>
      <c r="AH32" s="37"/>
      <c r="AI32" s="24"/>
    </row>
    <row r="33" spans="1:35" s="19" customFormat="1" ht="15.6" x14ac:dyDescent="0.3">
      <c r="A33" s="23"/>
      <c r="B33" s="24"/>
      <c r="C33" s="70"/>
      <c r="D33" s="68"/>
      <c r="E33" s="27"/>
      <c r="F33" s="38"/>
      <c r="G33" s="26"/>
      <c r="H33" s="29"/>
      <c r="I33" s="28"/>
      <c r="J33" s="26"/>
      <c r="K33" s="30"/>
      <c r="L33" s="30"/>
      <c r="M33" s="26"/>
      <c r="N33" s="31"/>
      <c r="O33" s="32"/>
      <c r="P33" s="26"/>
      <c r="Q33" s="29"/>
      <c r="R33" s="26"/>
      <c r="S33" s="34"/>
      <c r="T33" s="34"/>
      <c r="U33" s="26"/>
      <c r="V33" s="34"/>
      <c r="W33" s="36"/>
      <c r="X33" s="36"/>
      <c r="Y33" s="36"/>
      <c r="Z33" s="35"/>
      <c r="AA33" s="35"/>
      <c r="AB33" s="35"/>
      <c r="AC33" s="34"/>
      <c r="AD33" s="25"/>
      <c r="AE33" s="33"/>
      <c r="AF33" s="33"/>
      <c r="AG33" s="35"/>
      <c r="AH33" s="37"/>
      <c r="AI33" s="24"/>
    </row>
    <row r="34" spans="1:35" s="19" customFormat="1" ht="15.6" x14ac:dyDescent="0.3">
      <c r="A34" s="23"/>
      <c r="B34" s="24"/>
      <c r="C34" s="71"/>
      <c r="D34" s="68"/>
      <c r="E34" s="27"/>
      <c r="F34" s="28"/>
      <c r="G34" s="26"/>
      <c r="H34" s="29"/>
      <c r="I34" s="28"/>
      <c r="J34" s="26"/>
      <c r="K34" s="30"/>
      <c r="L34" s="30"/>
      <c r="M34" s="26"/>
      <c r="N34" s="31"/>
      <c r="O34" s="39"/>
      <c r="P34" s="26"/>
      <c r="Q34" s="29"/>
      <c r="R34" s="26"/>
      <c r="S34" s="34"/>
      <c r="T34" s="34"/>
      <c r="U34" s="26"/>
      <c r="V34" s="34"/>
      <c r="W34" s="36"/>
      <c r="X34" s="36"/>
      <c r="Y34" s="36"/>
      <c r="Z34" s="35"/>
      <c r="AA34" s="35"/>
      <c r="AB34" s="35"/>
      <c r="AC34" s="34"/>
      <c r="AD34" s="25"/>
      <c r="AE34" s="33"/>
      <c r="AF34" s="33"/>
      <c r="AG34" s="35"/>
      <c r="AH34" s="37"/>
      <c r="AI34" s="24"/>
    </row>
    <row r="35" spans="1:35" s="19" customFormat="1" ht="15.6" x14ac:dyDescent="0.3">
      <c r="A35" s="23"/>
      <c r="B35" s="24"/>
      <c r="C35" s="71"/>
      <c r="D35" s="68"/>
      <c r="E35" s="27"/>
      <c r="F35" s="28"/>
      <c r="G35" s="26"/>
      <c r="H35" s="29"/>
      <c r="I35" s="28"/>
      <c r="J35" s="26"/>
      <c r="K35" s="30"/>
      <c r="L35" s="30"/>
      <c r="M35" s="26"/>
      <c r="N35" s="31"/>
      <c r="O35" s="39"/>
      <c r="P35" s="26"/>
      <c r="Q35" s="29"/>
      <c r="R35" s="26"/>
      <c r="S35" s="34"/>
      <c r="T35" s="34"/>
      <c r="U35" s="26"/>
      <c r="V35" s="34"/>
      <c r="W35" s="36"/>
      <c r="X35" s="36"/>
      <c r="Y35" s="36"/>
      <c r="Z35" s="35"/>
      <c r="AA35" s="35"/>
      <c r="AB35" s="35"/>
      <c r="AC35" s="34"/>
      <c r="AD35" s="25"/>
      <c r="AE35" s="33"/>
      <c r="AF35" s="33"/>
      <c r="AG35" s="35"/>
      <c r="AH35" s="37"/>
      <c r="AI35" s="24"/>
    </row>
    <row r="36" spans="1:35" s="19" customFormat="1" x14ac:dyDescent="0.3">
      <c r="A36" s="40"/>
      <c r="B36" s="41"/>
      <c r="C36" s="40"/>
      <c r="D36" s="40"/>
      <c r="E36" s="42"/>
      <c r="F36" s="40"/>
      <c r="G36" s="40"/>
      <c r="H36" s="43"/>
      <c r="I36" s="40"/>
      <c r="J36" s="40"/>
      <c r="K36" s="44"/>
      <c r="L36" s="44"/>
      <c r="M36" s="40"/>
      <c r="N36" s="45"/>
      <c r="O36" s="46"/>
      <c r="P36" s="47"/>
      <c r="Q36" s="48"/>
      <c r="S36" s="40"/>
      <c r="T36" s="40"/>
      <c r="V36" s="40"/>
      <c r="W36" s="51"/>
      <c r="X36" s="51"/>
      <c r="Y36" s="51"/>
      <c r="Z36" s="52"/>
      <c r="AA36" s="52"/>
      <c r="AB36" s="52"/>
      <c r="AC36" s="51"/>
      <c r="AD36" s="51"/>
      <c r="AE36" s="49"/>
      <c r="AF36" s="49"/>
      <c r="AG36" s="50"/>
      <c r="AH36" s="45"/>
      <c r="AI36" s="53"/>
    </row>
    <row r="37" spans="1:35" s="19" customFormat="1" x14ac:dyDescent="0.3">
      <c r="A37" s="40"/>
      <c r="B37" s="41"/>
      <c r="C37" s="40"/>
      <c r="D37" s="40"/>
      <c r="E37" s="42"/>
      <c r="F37" s="40"/>
      <c r="G37" s="40"/>
      <c r="H37" s="43"/>
      <c r="I37" s="40"/>
      <c r="J37" s="40"/>
      <c r="K37" s="44"/>
      <c r="L37" s="44"/>
      <c r="M37" s="40"/>
      <c r="N37" s="45"/>
      <c r="O37" s="46"/>
      <c r="P37" s="47"/>
      <c r="Q37" s="48"/>
      <c r="S37" s="40"/>
      <c r="T37" s="40"/>
      <c r="V37" s="40"/>
      <c r="W37" s="51"/>
      <c r="X37" s="51"/>
      <c r="Y37" s="51"/>
      <c r="Z37" s="52"/>
      <c r="AA37" s="52"/>
      <c r="AB37" s="52"/>
      <c r="AC37" s="51"/>
      <c r="AD37" s="51"/>
      <c r="AE37" s="49"/>
      <c r="AF37" s="49"/>
      <c r="AG37" s="50"/>
      <c r="AH37" s="45"/>
      <c r="AI37" s="53"/>
    </row>
    <row r="38" spans="1:35" s="19" customFormat="1" x14ac:dyDescent="0.3">
      <c r="A38" s="40"/>
      <c r="B38" s="41"/>
      <c r="C38" s="40"/>
      <c r="D38" s="40"/>
      <c r="E38" s="42"/>
      <c r="F38" s="40"/>
      <c r="G38" s="40"/>
      <c r="H38" s="43"/>
      <c r="I38" s="40"/>
      <c r="J38" s="40"/>
      <c r="K38" s="44"/>
      <c r="L38" s="44"/>
      <c r="M38" s="40"/>
      <c r="N38" s="45"/>
      <c r="O38" s="46"/>
      <c r="P38" s="47"/>
      <c r="Q38" s="48"/>
      <c r="V38" s="40"/>
      <c r="W38" s="51"/>
      <c r="X38" s="51"/>
      <c r="Y38" s="51"/>
      <c r="Z38" s="52"/>
      <c r="AA38" s="52"/>
      <c r="AB38" s="52"/>
      <c r="AC38" s="51"/>
      <c r="AD38" s="51"/>
      <c r="AE38" s="49"/>
      <c r="AF38" s="49"/>
      <c r="AG38" s="50"/>
      <c r="AH38" s="45"/>
      <c r="AI38" s="53"/>
    </row>
    <row r="39" spans="1:35" s="19" customFormat="1" x14ac:dyDescent="0.3">
      <c r="B39" s="53"/>
      <c r="C39" s="40"/>
      <c r="D39" s="40"/>
      <c r="E39" s="42"/>
      <c r="F39" s="40"/>
      <c r="G39" s="40"/>
      <c r="H39" s="43"/>
      <c r="I39" s="40"/>
      <c r="J39" s="40"/>
      <c r="K39" s="44"/>
      <c r="L39" s="44"/>
      <c r="M39" s="40"/>
      <c r="N39" s="45"/>
      <c r="O39" s="46"/>
      <c r="P39" s="54"/>
      <c r="Q39" s="45"/>
      <c r="V39" s="40"/>
      <c r="W39" s="51"/>
      <c r="X39" s="51"/>
      <c r="Y39" s="51"/>
      <c r="Z39" s="52"/>
      <c r="AA39" s="52"/>
      <c r="AB39" s="52"/>
      <c r="AC39" s="51"/>
      <c r="AD39" s="51"/>
      <c r="AE39" s="49"/>
      <c r="AF39" s="49"/>
      <c r="AG39" s="50"/>
      <c r="AH39" s="45"/>
      <c r="AI39" s="53"/>
    </row>
    <row r="40" spans="1:35" s="19" customFormat="1" x14ac:dyDescent="0.3">
      <c r="B40" s="53"/>
      <c r="C40" s="40"/>
      <c r="D40" s="40"/>
      <c r="E40" s="42"/>
      <c r="F40" s="40"/>
      <c r="G40" s="40"/>
      <c r="H40" s="43"/>
      <c r="I40" s="40"/>
      <c r="J40" s="40"/>
      <c r="K40" s="44"/>
      <c r="L40" s="44"/>
      <c r="M40" s="40"/>
      <c r="N40" s="45"/>
      <c r="P40" s="47"/>
      <c r="Q40" s="48"/>
      <c r="S40" s="40"/>
      <c r="T40" s="40"/>
      <c r="V40" s="40"/>
      <c r="W40" s="51"/>
      <c r="X40" s="51"/>
      <c r="Y40" s="51"/>
      <c r="Z40" s="52"/>
      <c r="AA40" s="52"/>
      <c r="AB40" s="52"/>
      <c r="AC40" s="51"/>
      <c r="AD40" s="51"/>
      <c r="AE40" s="49"/>
      <c r="AF40" s="49"/>
      <c r="AG40" s="50"/>
      <c r="AH40" s="45"/>
      <c r="AI40" s="53"/>
    </row>
    <row r="41" spans="1:35" s="19" customFormat="1" x14ac:dyDescent="0.3">
      <c r="B41" s="53"/>
      <c r="E41" s="55"/>
      <c r="H41" s="45"/>
      <c r="K41" s="45"/>
      <c r="L41" s="45"/>
      <c r="M41" s="40"/>
      <c r="N41" s="45"/>
      <c r="O41" s="46"/>
      <c r="P41" s="54"/>
      <c r="Q41" s="45"/>
      <c r="W41" s="51"/>
      <c r="X41" s="51"/>
      <c r="Y41" s="51"/>
      <c r="Z41" s="52"/>
      <c r="AA41" s="52"/>
      <c r="AB41" s="52"/>
      <c r="AC41" s="51"/>
      <c r="AD41" s="51"/>
      <c r="AE41" s="49"/>
      <c r="AF41" s="49"/>
      <c r="AG41" s="50"/>
      <c r="AH41" s="45"/>
      <c r="AI41" s="53"/>
    </row>
    <row r="42" spans="1:35" s="19" customFormat="1" ht="18" x14ac:dyDescent="0.3">
      <c r="B42" s="53"/>
      <c r="C42" s="56"/>
      <c r="D42" s="40"/>
      <c r="E42" s="57"/>
      <c r="F42" s="58"/>
      <c r="G42" s="40"/>
      <c r="H42" s="49"/>
      <c r="I42" s="58"/>
      <c r="J42" s="40"/>
      <c r="K42" s="44"/>
      <c r="L42" s="44"/>
      <c r="M42" s="40"/>
      <c r="N42" s="45"/>
      <c r="O42" s="46"/>
      <c r="P42" s="47"/>
      <c r="Q42" s="48"/>
      <c r="Z42" s="45"/>
      <c r="AA42" s="45"/>
      <c r="AB42" s="45"/>
      <c r="AE42" s="49"/>
      <c r="AF42" s="49"/>
      <c r="AG42" s="50"/>
      <c r="AH42" s="45"/>
      <c r="AI42" s="53"/>
    </row>
    <row r="43" spans="1:35" s="19" customFormat="1" ht="18" x14ac:dyDescent="0.3">
      <c r="B43" s="53"/>
      <c r="C43" s="56"/>
      <c r="D43" s="40"/>
      <c r="E43" s="57"/>
      <c r="F43" s="58"/>
      <c r="G43" s="40"/>
      <c r="H43" s="49"/>
      <c r="I43" s="58"/>
      <c r="J43" s="40"/>
      <c r="K43" s="44"/>
      <c r="L43" s="44"/>
      <c r="M43" s="40"/>
      <c r="N43" s="49"/>
      <c r="O43" s="40"/>
      <c r="P43" s="47"/>
      <c r="Q43" s="48"/>
      <c r="S43" s="40"/>
      <c r="T43" s="40"/>
      <c r="V43" s="40"/>
      <c r="W43" s="51"/>
      <c r="X43" s="51"/>
      <c r="Y43" s="51"/>
      <c r="Z43" s="52"/>
      <c r="AA43" s="52"/>
      <c r="AB43" s="52"/>
      <c r="AC43" s="51"/>
      <c r="AD43" s="51"/>
      <c r="AE43" s="49"/>
      <c r="AF43" s="49"/>
      <c r="AG43" s="50"/>
      <c r="AH43" s="45"/>
      <c r="AI43" s="53"/>
    </row>
    <row r="44" spans="1:35" s="19" customFormat="1" x14ac:dyDescent="0.3">
      <c r="B44" s="53"/>
      <c r="E44" s="55"/>
      <c r="H44" s="45"/>
      <c r="K44" s="45"/>
      <c r="L44" s="45"/>
      <c r="M44" s="40"/>
      <c r="N44" s="49"/>
      <c r="O44" s="40"/>
      <c r="P44" s="59"/>
      <c r="Q44" s="43"/>
      <c r="S44" s="40"/>
      <c r="T44" s="40"/>
      <c r="V44" s="40"/>
      <c r="W44" s="51"/>
      <c r="X44" s="51"/>
      <c r="Y44" s="51"/>
      <c r="Z44" s="52"/>
      <c r="AA44" s="52"/>
      <c r="AB44" s="52"/>
      <c r="AC44" s="51"/>
      <c r="AD44" s="51"/>
      <c r="AE44" s="49"/>
      <c r="AF44" s="49"/>
      <c r="AG44" s="50"/>
      <c r="AH44" s="45"/>
      <c r="AI44" s="53"/>
    </row>
    <row r="45" spans="1:35" s="19" customFormat="1" ht="18" x14ac:dyDescent="0.3">
      <c r="B45" s="53"/>
      <c r="C45" s="56"/>
      <c r="D45" s="40"/>
      <c r="E45" s="57"/>
      <c r="F45" s="58"/>
      <c r="G45" s="40"/>
      <c r="H45" s="49"/>
      <c r="I45" s="58"/>
      <c r="J45" s="40"/>
      <c r="K45" s="44"/>
      <c r="L45" s="44"/>
      <c r="M45" s="40"/>
      <c r="N45" s="49"/>
      <c r="O45" s="40"/>
      <c r="P45" s="59"/>
      <c r="Q45" s="43"/>
      <c r="S45" s="40"/>
      <c r="T45" s="40"/>
      <c r="V45" s="40"/>
      <c r="W45" s="51"/>
      <c r="X45" s="51"/>
      <c r="Y45" s="51"/>
      <c r="Z45" s="52"/>
      <c r="AA45" s="52"/>
      <c r="AB45" s="52"/>
      <c r="AC45" s="51"/>
      <c r="AD45" s="51"/>
      <c r="AE45" s="49"/>
      <c r="AF45" s="49"/>
      <c r="AG45" s="50"/>
      <c r="AH45" s="45"/>
      <c r="AI45" s="53"/>
    </row>
    <row r="46" spans="1:35" s="19" customFormat="1" x14ac:dyDescent="0.25">
      <c r="B46" s="53"/>
      <c r="C46" s="46"/>
      <c r="D46" s="46"/>
      <c r="E46" s="60"/>
      <c r="F46" s="58"/>
      <c r="G46" s="40"/>
      <c r="H46" s="49"/>
      <c r="I46" s="58"/>
      <c r="J46" s="40"/>
      <c r="K46" s="44"/>
      <c r="L46" s="44"/>
      <c r="M46" s="40"/>
      <c r="N46" s="61"/>
      <c r="O46" s="62"/>
      <c r="P46" s="59"/>
      <c r="Q46" s="43"/>
      <c r="S46" s="40"/>
      <c r="T46" s="40"/>
      <c r="V46" s="40"/>
      <c r="W46" s="51"/>
      <c r="X46" s="51"/>
      <c r="Y46" s="51"/>
      <c r="Z46" s="52"/>
      <c r="AA46" s="52"/>
      <c r="AB46" s="52"/>
      <c r="AC46" s="51"/>
      <c r="AD46" s="51"/>
      <c r="AE46" s="49"/>
      <c r="AF46" s="49"/>
      <c r="AG46" s="50"/>
      <c r="AH46" s="45"/>
      <c r="AI46" s="53"/>
    </row>
  </sheetData>
  <mergeCells count="9">
    <mergeCell ref="V3:W3"/>
    <mergeCell ref="C3:U3"/>
    <mergeCell ref="C1:AC1"/>
    <mergeCell ref="C2:AC2"/>
    <mergeCell ref="AC3:AC4"/>
    <mergeCell ref="Y3:Y4"/>
    <mergeCell ref="Z3:Z4"/>
    <mergeCell ref="AA3:AA4"/>
    <mergeCell ref="AB3:AB4"/>
  </mergeCells>
  <pageMargins left="0.23622047244094491" right="0.23622047244094491" top="0.15748031496062992" bottom="0.15748031496062992" header="0.31496062992125984" footer="0.31496062992125984"/>
  <pageSetup paperSize="9" scale="48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31.10.2018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Шулешко Светлана Валерьевна</cp:lastModifiedBy>
  <dcterms:created xsi:type="dcterms:W3CDTF">2018-02-27T07:53:58Z</dcterms:created>
  <dcterms:modified xsi:type="dcterms:W3CDTF">2019-05-28T07:26:54Z</dcterms:modified>
</cp:coreProperties>
</file>